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15450" windowHeight="7485" activeTab="0"/>
  </bookViews>
  <sheets>
    <sheet name=" RAMS-PAYBACK CALCULATOR" sheetId="1" r:id="rId1"/>
    <sheet name="Currency" sheetId="2" state="hidden" r:id="rId2"/>
  </sheets>
  <externalReferences>
    <externalReference r:id="rId5"/>
  </externalReferences>
  <definedNames>
    <definedName name="a" localSheetId="1">'Currency'!#REF!</definedName>
    <definedName name="b" localSheetId="1">'Currency'!$A$14</definedName>
    <definedName name="cdz" localSheetId="1">'Currency'!$A$33</definedName>
    <definedName name="CURRENCY">'Currency'!$A$2:$A$181</definedName>
    <definedName name="czk" localSheetId="1">'Currency'!$A$43</definedName>
    <definedName name="d" localSheetId="1">'Currency'!#REF!</definedName>
    <definedName name="dem" localSheetId="1">'Currency'!#REF!</definedName>
    <definedName name="_xlnm.Print_Area" localSheetId="0">' RAMS-PAYBACK CALCULATOR'!$A$1:$S$86</definedName>
    <definedName name="_xlnm.Print_Area" localSheetId="1">'Currency'!#REF!</definedName>
    <definedName name="e" localSheetId="1">'Currency'!#REF!</definedName>
    <definedName name="eur" localSheetId="1">'Currency'!$A$52</definedName>
    <definedName name="frf" localSheetId="1">'Currency'!#REF!</definedName>
    <definedName name="g" localSheetId="1">'Currency'!$A$55</definedName>
    <definedName name="h" localSheetId="1">'Currency'!$A$65</definedName>
    <definedName name="i" localSheetId="1">'Currency'!$A$71</definedName>
    <definedName name="j" localSheetId="1">'Currency'!$A$77</definedName>
    <definedName name="k" localSheetId="1">'Currency'!$A$80</definedName>
    <definedName name="l" localSheetId="1">'Currency'!$A$89</definedName>
    <definedName name="m" localSheetId="1">'Currency'!$A$98</definedName>
    <definedName name="mmk" localSheetId="1">'Currency'!$A$103</definedName>
    <definedName name="mtl" localSheetId="1">'Currency'!#REF!</definedName>
    <definedName name="mxn" localSheetId="1">'Currency'!$A$110</definedName>
    <definedName name="n" localSheetId="1">'Currency'!$A$113</definedName>
    <definedName name="o" localSheetId="1">'Currency'!$A$119</definedName>
    <definedName name="pen" localSheetId="1">'Currency'!$A$122</definedName>
    <definedName name="pln" localSheetId="1">'Currency'!$A$126</definedName>
    <definedName name="q" localSheetId="1">'Currency'!$A$128</definedName>
    <definedName name="s" localSheetId="1">'Currency'!$A$132</definedName>
    <definedName name="t" localSheetId="1">'Currency'!$A$146</definedName>
    <definedName name="u" localSheetId="1">'Currency'!$A$156</definedName>
    <definedName name="uyu" localSheetId="1">'Currency'!$A$160</definedName>
    <definedName name="v" localSheetId="1">'Currency'!$A$162</definedName>
    <definedName name="w" localSheetId="1">'Currency'!$A$165</definedName>
    <definedName name="x" localSheetId="1">'Currency'!$A$166</definedName>
    <definedName name="y" localSheetId="1">'Currency'!$A$176</definedName>
    <definedName name="ziplist">'[1]zipcode'!$A$2:$G$43192</definedName>
  </definedNames>
  <calcPr fullCalcOnLoad="1"/>
</workbook>
</file>

<file path=xl/sharedStrings.xml><?xml version="1.0" encoding="utf-8"?>
<sst xmlns="http://schemas.openxmlformats.org/spreadsheetml/2006/main" count="369" uniqueCount="368">
  <si>
    <t>www.mt.com/pro</t>
  </si>
  <si>
    <t>USD</t>
  </si>
  <si>
    <t>EUR</t>
  </si>
  <si>
    <t>AED</t>
  </si>
  <si>
    <t>United Arab Emirates Dirham</t>
  </si>
  <si>
    <t>AFA</t>
  </si>
  <si>
    <t>Afghani</t>
  </si>
  <si>
    <t>ALL</t>
  </si>
  <si>
    <t>Lek</t>
  </si>
  <si>
    <t>AMD</t>
  </si>
  <si>
    <t>Dram</t>
  </si>
  <si>
    <t>ANG</t>
  </si>
  <si>
    <t>Netherlands Antilles Guilder</t>
  </si>
  <si>
    <t>AOA</t>
  </si>
  <si>
    <t>Kwanza</t>
  </si>
  <si>
    <t>ARA</t>
  </si>
  <si>
    <t>Austral</t>
  </si>
  <si>
    <t>ARP</t>
  </si>
  <si>
    <t>Argentinian Peso</t>
  </si>
  <si>
    <t>ARS</t>
  </si>
  <si>
    <t>Argentinian Nuevo Peso</t>
  </si>
  <si>
    <t>AUD</t>
  </si>
  <si>
    <t>Australian Dollar</t>
  </si>
  <si>
    <t>AWG</t>
  </si>
  <si>
    <t>Aruban Guilder</t>
  </si>
  <si>
    <t>AZM</t>
  </si>
  <si>
    <t>Azerbaijani Manat</t>
  </si>
  <si>
    <t>BAM</t>
  </si>
  <si>
    <t>Convertible Mark</t>
  </si>
  <si>
    <t>BBD</t>
  </si>
  <si>
    <t>Barbados Dollar</t>
  </si>
  <si>
    <t>BDT</t>
  </si>
  <si>
    <t>Taka</t>
  </si>
  <si>
    <t>BGL</t>
  </si>
  <si>
    <t>Lev</t>
  </si>
  <si>
    <t>BHD</t>
  </si>
  <si>
    <t>Bahraini Dinar</t>
  </si>
  <si>
    <t>BIF</t>
  </si>
  <si>
    <t>Burundi Franc</t>
  </si>
  <si>
    <t>BMD</t>
  </si>
  <si>
    <t>Bermudian Dollar</t>
  </si>
  <si>
    <t>BND</t>
  </si>
  <si>
    <t>Brunei Dollar</t>
  </si>
  <si>
    <t>BOB</t>
  </si>
  <si>
    <t>Boliviano</t>
  </si>
  <si>
    <t>BOP</t>
  </si>
  <si>
    <t>Bolivian Peso</t>
  </si>
  <si>
    <t>BRC</t>
  </si>
  <si>
    <t>Cruzeiro</t>
  </si>
  <si>
    <t>BRL</t>
  </si>
  <si>
    <t>Real</t>
  </si>
  <si>
    <t>BRR</t>
  </si>
  <si>
    <t>Cruzeiro Real</t>
  </si>
  <si>
    <t>BSD</t>
  </si>
  <si>
    <t>Bahamian Dollar</t>
  </si>
  <si>
    <t>BTN</t>
  </si>
  <si>
    <t>Ngultrum</t>
  </si>
  <si>
    <t>BWP</t>
  </si>
  <si>
    <t>Pula</t>
  </si>
  <si>
    <t>BYR</t>
  </si>
  <si>
    <t>Belarussian Rouble</t>
  </si>
  <si>
    <t>BZD</t>
  </si>
  <si>
    <t>Belize Dollar</t>
  </si>
  <si>
    <t>CAD</t>
  </si>
  <si>
    <t>Canadian Dollar</t>
  </si>
  <si>
    <t>CDZ</t>
  </si>
  <si>
    <t>New Zaïre</t>
  </si>
  <si>
    <t>CHF</t>
  </si>
  <si>
    <t>Swiss Franc</t>
  </si>
  <si>
    <t>CLF</t>
  </si>
  <si>
    <t>Unidades de Fomento</t>
  </si>
  <si>
    <t>CLP</t>
  </si>
  <si>
    <t>Chilean Peso</t>
  </si>
  <si>
    <t>CNY</t>
  </si>
  <si>
    <t>Yuan Renminbi</t>
  </si>
  <si>
    <t>COP</t>
  </si>
  <si>
    <t>Colombian Peso</t>
  </si>
  <si>
    <t>CRC</t>
  </si>
  <si>
    <t>Costa Rican Colón</t>
  </si>
  <si>
    <t>CSD</t>
  </si>
  <si>
    <t>Serbian Dinar</t>
  </si>
  <si>
    <t>CUP</t>
  </si>
  <si>
    <t>Cuban Peso</t>
  </si>
  <si>
    <t>CVE</t>
  </si>
  <si>
    <t>Escudo Caboverdiano</t>
  </si>
  <si>
    <t>CZK</t>
  </si>
  <si>
    <t>Czech Koruna</t>
  </si>
  <si>
    <t>DJF</t>
  </si>
  <si>
    <t>Djibouti Franc</t>
  </si>
  <si>
    <t>DKK</t>
  </si>
  <si>
    <t>Danish Krone</t>
  </si>
  <si>
    <t>DOP</t>
  </si>
  <si>
    <t>Dominican Republic Peso</t>
  </si>
  <si>
    <t>DZD</t>
  </si>
  <si>
    <t>Algerian Dinar</t>
  </si>
  <si>
    <t>EEK</t>
  </si>
  <si>
    <t>Kroon</t>
  </si>
  <si>
    <t>EGP</t>
  </si>
  <si>
    <t>Egyptian Pound</t>
  </si>
  <si>
    <t>ERN</t>
  </si>
  <si>
    <t>Eritrean Nakfa</t>
  </si>
  <si>
    <t>ETB</t>
  </si>
  <si>
    <t>Ethiopian Birr</t>
  </si>
  <si>
    <t>FJD</t>
  </si>
  <si>
    <t>Fiji Dollar</t>
  </si>
  <si>
    <t>FKP</t>
  </si>
  <si>
    <t>Falkland Pound</t>
  </si>
  <si>
    <t>GBP</t>
  </si>
  <si>
    <t>GEL</t>
  </si>
  <si>
    <t>Lari</t>
  </si>
  <si>
    <t>GHC</t>
  </si>
  <si>
    <t>Cedi</t>
  </si>
  <si>
    <t>GIP</t>
  </si>
  <si>
    <t>Gibraltar Pound</t>
  </si>
  <si>
    <t>GMD</t>
  </si>
  <si>
    <t>Dalasi</t>
  </si>
  <si>
    <t>GNS</t>
  </si>
  <si>
    <t>Syli (also known as Guinea Franc)</t>
  </si>
  <si>
    <t>GQE</t>
  </si>
  <si>
    <t>Ekwele</t>
  </si>
  <si>
    <t>GTQ</t>
  </si>
  <si>
    <t>Quetzal</t>
  </si>
  <si>
    <t>GWP</t>
  </si>
  <si>
    <t>Guinea-Bissau Peso</t>
  </si>
  <si>
    <t>GYD</t>
  </si>
  <si>
    <t>Guyana Dollar</t>
  </si>
  <si>
    <t>HKD</t>
  </si>
  <si>
    <t>Hong Kong Dollar</t>
  </si>
  <si>
    <t>HNL</t>
  </si>
  <si>
    <t>Lempira</t>
  </si>
  <si>
    <t>HRD</t>
  </si>
  <si>
    <t>Croatian Dinar</t>
  </si>
  <si>
    <t>HRK</t>
  </si>
  <si>
    <t>Croatian Kuna</t>
  </si>
  <si>
    <t>HTG</t>
  </si>
  <si>
    <t>Gourde</t>
  </si>
  <si>
    <t>HUF</t>
  </si>
  <si>
    <t>Forint</t>
  </si>
  <si>
    <t>IDR</t>
  </si>
  <si>
    <t>Rupiah</t>
  </si>
  <si>
    <t>ILS</t>
  </si>
  <si>
    <t>Shekel</t>
  </si>
  <si>
    <t>INR</t>
  </si>
  <si>
    <t>Indian Rupee</t>
  </si>
  <si>
    <t>IQD</t>
  </si>
  <si>
    <t>Iraqi Dinar</t>
  </si>
  <si>
    <t>IRR</t>
  </si>
  <si>
    <t>Iranian Rial</t>
  </si>
  <si>
    <t>ISK</t>
  </si>
  <si>
    <t>Icelandic Króna</t>
  </si>
  <si>
    <t>JMD</t>
  </si>
  <si>
    <t>Jamaican Dollar</t>
  </si>
  <si>
    <t>JOD</t>
  </si>
  <si>
    <t>Jordanian Dinar</t>
  </si>
  <si>
    <t>JPY</t>
  </si>
  <si>
    <t>Yen</t>
  </si>
  <si>
    <t>KES</t>
  </si>
  <si>
    <t>Kenyan Shilling</t>
  </si>
  <si>
    <t>KGS</t>
  </si>
  <si>
    <t>Kyrgyzstani Som</t>
  </si>
  <si>
    <t>KHR</t>
  </si>
  <si>
    <t>Riel</t>
  </si>
  <si>
    <t>KMF</t>
  </si>
  <si>
    <t>Comorian Franc</t>
  </si>
  <si>
    <t>KPW</t>
  </si>
  <si>
    <t>Democratic People's Republic of Korean Won</t>
  </si>
  <si>
    <t>KRW</t>
  </si>
  <si>
    <t>Republic of Korean Won</t>
  </si>
  <si>
    <t>KWD</t>
  </si>
  <si>
    <t>Kuwaiti Dinar</t>
  </si>
  <si>
    <t>KYD</t>
  </si>
  <si>
    <t>Cayman Islands Dollar</t>
  </si>
  <si>
    <t>KZT</t>
  </si>
  <si>
    <t>Tenge</t>
  </si>
  <si>
    <t>LAK</t>
  </si>
  <si>
    <t>Kip</t>
  </si>
  <si>
    <t>LBP</t>
  </si>
  <si>
    <t>Lebanese Pound</t>
  </si>
  <si>
    <t>LKR</t>
  </si>
  <si>
    <t>Sri Lankan Rupee</t>
  </si>
  <si>
    <t>LRD</t>
  </si>
  <si>
    <t>Liberian Dollar</t>
  </si>
  <si>
    <t>LSL</t>
  </si>
  <si>
    <t>Loti</t>
  </si>
  <si>
    <t>LSM</t>
  </si>
  <si>
    <t>Maloti</t>
  </si>
  <si>
    <t>LTL</t>
  </si>
  <si>
    <t>Litas</t>
  </si>
  <si>
    <t>LVL</t>
  </si>
  <si>
    <t>Lats</t>
  </si>
  <si>
    <t>LYD</t>
  </si>
  <si>
    <t>Libyan Dinar</t>
  </si>
  <si>
    <t>MAD</t>
  </si>
  <si>
    <t>Moroccan Dirham</t>
  </si>
  <si>
    <t>MDL</t>
  </si>
  <si>
    <t>Moldavian Leu</t>
  </si>
  <si>
    <t>MGF</t>
  </si>
  <si>
    <t>Malagasy Franc</t>
  </si>
  <si>
    <t>MKD</t>
  </si>
  <si>
    <t>Macedonian Dinar</t>
  </si>
  <si>
    <t>MLF</t>
  </si>
  <si>
    <t>Malian Franc</t>
  </si>
  <si>
    <t>MMK</t>
  </si>
  <si>
    <t>Kyat</t>
  </si>
  <si>
    <t>MNT</t>
  </si>
  <si>
    <t>Tugrik</t>
  </si>
  <si>
    <t>MOP</t>
  </si>
  <si>
    <t>Pataca</t>
  </si>
  <si>
    <t>MRO</t>
  </si>
  <si>
    <t>Ouguiya</t>
  </si>
  <si>
    <t>MUR</t>
  </si>
  <si>
    <t>Mauritius Rupee</t>
  </si>
  <si>
    <t>MVR</t>
  </si>
  <si>
    <t>Rufiyaa</t>
  </si>
  <si>
    <t>MWK</t>
  </si>
  <si>
    <t>Malawian Kwacha</t>
  </si>
  <si>
    <t>MXN</t>
  </si>
  <si>
    <t>Mexican New Peso (replacement for Mexican Peso)</t>
  </si>
  <si>
    <t>MYR</t>
  </si>
  <si>
    <t>Ringgit (also known as Malaysian Dollar)</t>
  </si>
  <si>
    <t>MZM</t>
  </si>
  <si>
    <t>Metical</t>
  </si>
  <si>
    <t>NAD</t>
  </si>
  <si>
    <t>Namibian Dollar</t>
  </si>
  <si>
    <t>NGN</t>
  </si>
  <si>
    <t>Naira</t>
  </si>
  <si>
    <t>NIC</t>
  </si>
  <si>
    <t>Córdoba</t>
  </si>
  <si>
    <t>NOK</t>
  </si>
  <si>
    <t>Norwegian Krone</t>
  </si>
  <si>
    <t>NPR</t>
  </si>
  <si>
    <t>Nepalese Rupee</t>
  </si>
  <si>
    <t>NZD</t>
  </si>
  <si>
    <t>New Zealand Dollar</t>
  </si>
  <si>
    <t>OMR</t>
  </si>
  <si>
    <t>Omani Rial</t>
  </si>
  <si>
    <t>PAB</t>
  </si>
  <si>
    <t>Balboa</t>
  </si>
  <si>
    <t>PEI</t>
  </si>
  <si>
    <t>Inti</t>
  </si>
  <si>
    <t>PEN</t>
  </si>
  <si>
    <t>New Sol</t>
  </si>
  <si>
    <t>PGK</t>
  </si>
  <si>
    <t>Kina</t>
  </si>
  <si>
    <t>PHP</t>
  </si>
  <si>
    <t>Philippines Peso</t>
  </si>
  <si>
    <t>PKR</t>
  </si>
  <si>
    <t>Pakistani Rupee</t>
  </si>
  <si>
    <t>PLN</t>
  </si>
  <si>
    <t>New Zloty</t>
  </si>
  <si>
    <t>PYG</t>
  </si>
  <si>
    <t>Guarani</t>
  </si>
  <si>
    <t>QAR</t>
  </si>
  <si>
    <t>Qatari Riyal</t>
  </si>
  <si>
    <t>ROL</t>
  </si>
  <si>
    <t>Romanian Leu</t>
  </si>
  <si>
    <t>Russian Federation Rouble</t>
  </si>
  <si>
    <t>RWF</t>
  </si>
  <si>
    <t>Rwandan Franc</t>
  </si>
  <si>
    <t>SAR</t>
  </si>
  <si>
    <t>Saudi Riyal</t>
  </si>
  <si>
    <t>SBD</t>
  </si>
  <si>
    <t>Solomon Islands Dollar</t>
  </si>
  <si>
    <t>SCR</t>
  </si>
  <si>
    <t>Seychelles Rupee</t>
  </si>
  <si>
    <t>SDG</t>
  </si>
  <si>
    <t>Sudanese Pound</t>
  </si>
  <si>
    <t>SEK</t>
  </si>
  <si>
    <t>Swedish Krona</t>
  </si>
  <si>
    <t>SGD</t>
  </si>
  <si>
    <t>Singapore Dollar</t>
  </si>
  <si>
    <t>SHP</t>
  </si>
  <si>
    <t>St Helena Pound</t>
  </si>
  <si>
    <t>SLL</t>
  </si>
  <si>
    <t>Leone</t>
  </si>
  <si>
    <t>SOS</t>
  </si>
  <si>
    <t>Somali Shilling</t>
  </si>
  <si>
    <t>SRG</t>
  </si>
  <si>
    <t>Surinam Guilder</t>
  </si>
  <si>
    <t>STD</t>
  </si>
  <si>
    <t>Dobra</t>
  </si>
  <si>
    <t>SUR</t>
  </si>
  <si>
    <t>Union of Soviet Socialist Republics Rouble</t>
  </si>
  <si>
    <t>SYP</t>
  </si>
  <si>
    <t>Syrian Pound</t>
  </si>
  <si>
    <t>SZL</t>
  </si>
  <si>
    <t>Lilangeni</t>
  </si>
  <si>
    <t>THB</t>
  </si>
  <si>
    <t>Baht</t>
  </si>
  <si>
    <t>TJR</t>
  </si>
  <si>
    <t>Tajik Rouble</t>
  </si>
  <si>
    <t>TMM</t>
  </si>
  <si>
    <t>Turkmenistani Manat</t>
  </si>
  <si>
    <t>TND</t>
  </si>
  <si>
    <t>Tunisian Dinar</t>
  </si>
  <si>
    <t>TOP</t>
  </si>
  <si>
    <t>Pa'anga</t>
  </si>
  <si>
    <t>TPE</t>
  </si>
  <si>
    <t>Timorian Escudo</t>
  </si>
  <si>
    <t>TRY</t>
  </si>
  <si>
    <t>New Turkish Lira</t>
  </si>
  <si>
    <t>TTD</t>
  </si>
  <si>
    <t>Trinidad and Tobago Dollar</t>
  </si>
  <si>
    <t>TWD</t>
  </si>
  <si>
    <t>Taiwan Dollar</t>
  </si>
  <si>
    <t>TZS</t>
  </si>
  <si>
    <t>Tanzanian Shilling</t>
  </si>
  <si>
    <t>UAH</t>
  </si>
  <si>
    <t>Hryvna</t>
  </si>
  <si>
    <t>UAK</t>
  </si>
  <si>
    <t>Karbovanet</t>
  </si>
  <si>
    <t>UGS</t>
  </si>
  <si>
    <t>Ugandan Shilling</t>
  </si>
  <si>
    <t>United States Dollar</t>
  </si>
  <si>
    <t>UYU</t>
  </si>
  <si>
    <t>Uruguayan Peso</t>
  </si>
  <si>
    <t>UZS</t>
  </si>
  <si>
    <t>Uzbekistani Som</t>
  </si>
  <si>
    <t>VEF</t>
  </si>
  <si>
    <t>Bolivar Fuerte</t>
  </si>
  <si>
    <t>VND</t>
  </si>
  <si>
    <t>Viet Nam Dông</t>
  </si>
  <si>
    <t>VUV</t>
  </si>
  <si>
    <t>Vatu</t>
  </si>
  <si>
    <t>WST</t>
  </si>
  <si>
    <t>Tala</t>
  </si>
  <si>
    <t>XAF</t>
  </si>
  <si>
    <t>Franc de la Communauté financière africaine</t>
  </si>
  <si>
    <t>XAU</t>
  </si>
  <si>
    <t>Gold</t>
  </si>
  <si>
    <t>XBA</t>
  </si>
  <si>
    <t>European Composite Unit</t>
  </si>
  <si>
    <t>XBB</t>
  </si>
  <si>
    <t>European Monetary Unit</t>
  </si>
  <si>
    <t>XBC</t>
  </si>
  <si>
    <t>European Unit of Account 9</t>
  </si>
  <si>
    <t>XBD</t>
  </si>
  <si>
    <t>European Unit of Account 17</t>
  </si>
  <si>
    <t>XCD</t>
  </si>
  <si>
    <t>East Caribbean Dollar</t>
  </si>
  <si>
    <t>XDR</t>
  </si>
  <si>
    <t>International Monetary Fund Special Drawing Rights</t>
  </si>
  <si>
    <t>XOF</t>
  </si>
  <si>
    <t>West African Franc</t>
  </si>
  <si>
    <t>XPF</t>
  </si>
  <si>
    <t>Franc des Comptoirs français du Pacifique</t>
  </si>
  <si>
    <t>YDD</t>
  </si>
  <si>
    <t>South Yemeni Dinar</t>
  </si>
  <si>
    <t>YER</t>
  </si>
  <si>
    <t>Yemeni Riyal</t>
  </si>
  <si>
    <t>ZAL</t>
  </si>
  <si>
    <t>Rand (financial)</t>
  </si>
  <si>
    <t>ZAR</t>
  </si>
  <si>
    <t>Rand</t>
  </si>
  <si>
    <t>ZMK</t>
  </si>
  <si>
    <t>Zambian Kwacha</t>
  </si>
  <si>
    <t>ZWD</t>
  </si>
  <si>
    <t>Zimbabwe Dollar</t>
  </si>
  <si>
    <t>Euro</t>
  </si>
  <si>
    <t>RUB</t>
  </si>
  <si>
    <t>Pound Sterling</t>
  </si>
  <si>
    <t>Currency</t>
  </si>
  <si>
    <t>Name</t>
  </si>
  <si>
    <t>s</t>
  </si>
  <si>
    <t>InPro 8300 RAMS</t>
  </si>
  <si>
    <t>© MTPRO 2010 v1.1</t>
  </si>
  <si>
    <t>English</t>
  </si>
  <si>
    <t>mm</t>
  </si>
</sst>
</file>

<file path=xl/styles.xml><?xml version="1.0" encoding="utf-8"?>
<styleSheet xmlns="http://schemas.openxmlformats.org/spreadsheetml/2006/main">
  <numFmts count="1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quot;$&quot;* #,##0.00_);_(&quot;$&quot;* \(#,##0.00\);_(&quot;$&quot;* &quot;-&quot;??_);_(@_)"/>
    <numFmt numFmtId="165" formatCode="0.0"/>
    <numFmt numFmtId="166" formatCode="#,##0.0"/>
    <numFmt numFmtId="167" formatCode="#,##0.00;[Red]#,##0.00"/>
    <numFmt numFmtId="168" formatCode="_-* #,##0.00\ &quot;€&quot;_-;\-* #,##0.00\ &quot;€&quot;_-;_-* &quot;-&quot;??\ &quot;€&quot;_-;_-@_-"/>
    <numFmt numFmtId="169" formatCode="#,##0;[Red]#,##0"/>
  </numFmts>
  <fonts count="37">
    <font>
      <sz val="10"/>
      <name val="Arial"/>
      <family val="2"/>
    </font>
    <font>
      <sz val="11"/>
      <color indexed="8"/>
      <name val="Calibri"/>
      <family val="2"/>
    </font>
    <font>
      <u val="single"/>
      <sz val="10"/>
      <color indexed="12"/>
      <name val="Arial"/>
      <family val="2"/>
    </font>
    <font>
      <sz val="8"/>
      <name val="Arial"/>
      <family val="2"/>
    </font>
    <font>
      <b/>
      <sz val="10"/>
      <name val="Arial"/>
      <family val="2"/>
    </font>
    <font>
      <b/>
      <sz val="18"/>
      <color indexed="9"/>
      <name val="Arial"/>
      <family val="2"/>
    </font>
    <font>
      <sz val="11"/>
      <name val="Arial"/>
      <family val="2"/>
    </font>
    <font>
      <b/>
      <u val="single"/>
      <sz val="11"/>
      <color indexed="12"/>
      <name val="Arial"/>
      <family val="2"/>
    </font>
    <font>
      <b/>
      <sz val="22"/>
      <color indexed="9"/>
      <name val="Arial"/>
      <family val="2"/>
    </font>
    <font>
      <b/>
      <sz val="16"/>
      <name val="Arial"/>
      <family val="2"/>
    </font>
    <font>
      <sz val="16"/>
      <name val="Arial"/>
      <family val="2"/>
    </font>
    <font>
      <b/>
      <sz val="12"/>
      <name val="Arial"/>
      <family val="2"/>
    </font>
    <font>
      <b/>
      <sz val="9"/>
      <name val="Arial"/>
      <family val="2"/>
    </font>
    <font>
      <b/>
      <sz val="8"/>
      <name val="Arial"/>
      <family val="2"/>
    </font>
    <font>
      <i/>
      <sz val="8"/>
      <name val="Arial"/>
      <family val="2"/>
    </font>
    <font>
      <i/>
      <vertAlign val="superscript"/>
      <sz val="8"/>
      <name val="Arial"/>
      <family val="2"/>
    </font>
    <font>
      <b/>
      <i/>
      <u val="single"/>
      <sz val="10"/>
      <name val="Arial"/>
      <family val="2"/>
    </font>
    <font>
      <sz val="12"/>
      <name val="Arial"/>
      <family val="2"/>
    </font>
    <font>
      <sz val="9"/>
      <name val="Arial"/>
      <family val="2"/>
    </font>
    <font>
      <sz val="6"/>
      <name val="ＭＳ Ｐゴシック"/>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bottom/>
    </border>
    <border>
      <left style="medium"/>
      <right/>
      <top style="medium"/>
      <bottom/>
    </border>
    <border>
      <left/>
      <right/>
      <top style="medium"/>
      <bottom/>
    </border>
    <border>
      <left/>
      <right style="medium"/>
      <top style="medium"/>
      <bottom/>
    </border>
    <border>
      <left style="thin"/>
      <right style="thin"/>
      <top style="thin"/>
      <bottom style="thin"/>
    </border>
    <border>
      <left style="thin"/>
      <right style="thin"/>
      <top/>
      <bottom/>
    </border>
    <border>
      <left/>
      <right style="medium"/>
      <top/>
      <bottom/>
    </border>
    <border>
      <left/>
      <right/>
      <top style="thin"/>
      <bottom/>
    </border>
    <border>
      <left style="medium"/>
      <right/>
      <top/>
      <bottom style="medium"/>
    </border>
    <border>
      <left/>
      <right/>
      <top/>
      <bottom style="medium"/>
    </border>
    <border>
      <left/>
      <right style="medium"/>
      <top/>
      <bottom style="medium"/>
    </border>
    <border>
      <left/>
      <right style="thin"/>
      <top style="thin"/>
      <bottom style="thin"/>
    </border>
    <border>
      <left style="thin"/>
      <right/>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cellStyleXfs>
  <cellXfs count="172">
    <xf numFmtId="0" fontId="0" fillId="0" borderId="0" xfId="0" applyAlignment="1">
      <alignment/>
    </xf>
    <xf numFmtId="0" fontId="0" fillId="24" borderId="0" xfId="0" applyFill="1" applyAlignment="1" applyProtection="1">
      <alignment vertical="center"/>
      <protection/>
    </xf>
    <xf numFmtId="0" fontId="0" fillId="24" borderId="10" xfId="0" applyFont="1" applyFill="1" applyBorder="1" applyAlignment="1" applyProtection="1">
      <alignment vertical="center"/>
      <protection/>
    </xf>
    <xf numFmtId="0" fontId="0" fillId="24" borderId="0" xfId="0" applyFont="1" applyFill="1" applyBorder="1" applyAlignment="1" applyProtection="1">
      <alignment vertical="center"/>
      <protection/>
    </xf>
    <xf numFmtId="0" fontId="0" fillId="24" borderId="0" xfId="0" applyFont="1" applyFill="1" applyAlignment="1" applyProtection="1">
      <alignment vertical="center"/>
      <protection/>
    </xf>
    <xf numFmtId="0" fontId="0" fillId="24" borderId="0" xfId="0" applyFill="1" applyAlignment="1">
      <alignment vertical="center"/>
    </xf>
    <xf numFmtId="0" fontId="4" fillId="24" borderId="0" xfId="0" applyFont="1" applyFill="1" applyAlignment="1" applyProtection="1">
      <alignment vertical="center"/>
      <protection/>
    </xf>
    <xf numFmtId="0" fontId="6" fillId="24" borderId="10" xfId="0" applyFont="1" applyFill="1" applyBorder="1" applyAlignment="1" applyProtection="1">
      <alignment vertical="center"/>
      <protection/>
    </xf>
    <xf numFmtId="0" fontId="7" fillId="24" borderId="0" xfId="51"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24" borderId="0" xfId="0" applyFont="1" applyFill="1" applyAlignment="1" applyProtection="1">
      <alignment vertical="center"/>
      <protection/>
    </xf>
    <xf numFmtId="0" fontId="0" fillId="24" borderId="11" xfId="0" applyFont="1" applyFill="1" applyBorder="1" applyAlignment="1" applyProtection="1">
      <alignment vertical="center"/>
      <protection/>
    </xf>
    <xf numFmtId="0" fontId="0" fillId="24" borderId="12" xfId="0" applyFont="1" applyFill="1" applyBorder="1" applyAlignment="1" applyProtection="1">
      <alignment vertical="center"/>
      <protection/>
    </xf>
    <xf numFmtId="0" fontId="0" fillId="24" borderId="13" xfId="0" applyFont="1" applyFill="1" applyBorder="1" applyAlignment="1" applyProtection="1">
      <alignment vertical="center"/>
      <protection/>
    </xf>
    <xf numFmtId="0" fontId="9" fillId="24" borderId="0" xfId="0" applyFont="1" applyFill="1" applyBorder="1" applyAlignment="1" applyProtection="1">
      <alignment horizontal="center" vertical="center"/>
      <protection/>
    </xf>
    <xf numFmtId="0" fontId="10" fillId="24" borderId="0" xfId="0" applyFont="1" applyFill="1" applyBorder="1" applyAlignment="1" applyProtection="1">
      <alignment horizontal="left" vertical="center"/>
      <protection/>
    </xf>
    <xf numFmtId="0" fontId="9" fillId="24" borderId="0" xfId="0" applyFont="1" applyFill="1" applyBorder="1" applyAlignment="1" applyProtection="1">
      <alignment horizontal="left" vertical="center"/>
      <protection/>
    </xf>
    <xf numFmtId="0" fontId="11" fillId="24" borderId="0" xfId="0" applyFont="1" applyFill="1" applyBorder="1" applyAlignment="1" applyProtection="1">
      <alignment horizontal="left" vertical="center"/>
      <protection/>
    </xf>
    <xf numFmtId="0" fontId="13" fillId="24" borderId="0" xfId="0" applyFont="1" applyFill="1" applyBorder="1" applyAlignment="1" applyProtection="1">
      <alignment horizontal="center" vertical="center"/>
      <protection/>
    </xf>
    <xf numFmtId="0" fontId="15" fillId="24" borderId="0" xfId="0" applyFont="1" applyFill="1" applyBorder="1" applyAlignment="1" applyProtection="1">
      <alignment vertical="center"/>
      <protection/>
    </xf>
    <xf numFmtId="0" fontId="16" fillId="24" borderId="0" xfId="0" applyFont="1" applyFill="1" applyBorder="1" applyAlignment="1" applyProtection="1">
      <alignment vertical="center"/>
      <protection/>
    </xf>
    <xf numFmtId="0" fontId="14" fillId="24" borderId="0" xfId="0" applyFont="1" applyFill="1" applyBorder="1" applyAlignment="1" applyProtection="1">
      <alignment horizontal="left" vertical="center"/>
      <protection/>
    </xf>
    <xf numFmtId="167" fontId="11" fillId="24" borderId="0" xfId="0" applyNumberFormat="1" applyFont="1" applyFill="1" applyBorder="1" applyAlignment="1" applyProtection="1">
      <alignment horizontal="right" vertical="center"/>
      <protection/>
    </xf>
    <xf numFmtId="4" fontId="11" fillId="24" borderId="0" xfId="0" applyNumberFormat="1" applyFont="1" applyFill="1" applyBorder="1" applyAlignment="1" applyProtection="1">
      <alignment horizontal="right" vertical="center"/>
      <protection/>
    </xf>
    <xf numFmtId="2" fontId="11" fillId="24" borderId="0" xfId="0" applyNumberFormat="1" applyFont="1" applyFill="1" applyBorder="1" applyAlignment="1" applyProtection="1">
      <alignment horizontal="center" vertical="center"/>
      <protection/>
    </xf>
    <xf numFmtId="167" fontId="11" fillId="25" borderId="0" xfId="0" applyNumberFormat="1" applyFont="1" applyFill="1" applyBorder="1" applyAlignment="1" applyProtection="1">
      <alignment horizontal="right" vertical="center"/>
      <protection/>
    </xf>
    <xf numFmtId="0" fontId="11" fillId="24" borderId="0" xfId="0" applyFont="1" applyFill="1" applyBorder="1" applyAlignment="1" applyProtection="1">
      <alignment vertical="center" wrapText="1"/>
      <protection/>
    </xf>
    <xf numFmtId="0" fontId="0" fillId="24" borderId="0" xfId="0" applyFont="1" applyFill="1" applyAlignment="1" applyProtection="1">
      <alignment horizontal="right" vertical="center"/>
      <protection/>
    </xf>
    <xf numFmtId="0" fontId="0" fillId="24" borderId="12" xfId="0" applyFont="1" applyFill="1" applyBorder="1" applyAlignment="1" applyProtection="1">
      <alignment horizontal="right" vertical="center"/>
      <protection/>
    </xf>
    <xf numFmtId="0" fontId="9" fillId="24" borderId="0" xfId="0" applyFont="1" applyFill="1" applyBorder="1" applyAlignment="1" applyProtection="1">
      <alignment horizontal="right" vertical="center"/>
      <protection/>
    </xf>
    <xf numFmtId="0" fontId="10" fillId="24" borderId="0" xfId="0" applyFont="1" applyFill="1" applyBorder="1" applyAlignment="1" applyProtection="1">
      <alignment horizontal="right" vertical="center"/>
      <protection/>
    </xf>
    <xf numFmtId="166" fontId="11" fillId="24" borderId="0" xfId="0" applyNumberFormat="1" applyFont="1" applyFill="1" applyBorder="1" applyAlignment="1" applyProtection="1">
      <alignment horizontal="right" vertical="center" wrapText="1"/>
      <protection/>
    </xf>
    <xf numFmtId="0" fontId="6" fillId="24" borderId="0" xfId="0" applyFont="1" applyFill="1" applyBorder="1" applyAlignment="1" applyProtection="1">
      <alignment horizontal="right" vertical="center"/>
      <protection/>
    </xf>
    <xf numFmtId="166" fontId="11" fillId="24" borderId="0" xfId="0" applyNumberFormat="1" applyFont="1" applyFill="1" applyBorder="1" applyAlignment="1" applyProtection="1">
      <alignment horizontal="left" vertical="center" wrapText="1"/>
      <protection/>
    </xf>
    <xf numFmtId="2" fontId="11" fillId="24" borderId="0" xfId="0" applyNumberFormat="1" applyFont="1" applyFill="1" applyBorder="1" applyAlignment="1" applyProtection="1">
      <alignment vertical="center"/>
      <protection/>
    </xf>
    <xf numFmtId="0" fontId="11" fillId="22" borderId="0" xfId="0" applyFont="1" applyFill="1" applyBorder="1" applyAlignment="1" applyProtection="1">
      <alignment horizontal="left" vertical="center"/>
      <protection/>
    </xf>
    <xf numFmtId="166" fontId="11" fillId="22" borderId="0" xfId="0" applyNumberFormat="1" applyFont="1" applyFill="1" applyBorder="1" applyAlignment="1" applyProtection="1">
      <alignment vertical="center" wrapText="1"/>
      <protection/>
    </xf>
    <xf numFmtId="0" fontId="11" fillId="22" borderId="0" xfId="0" applyFont="1" applyFill="1" applyBorder="1" applyAlignment="1" applyProtection="1">
      <alignment horizontal="center" vertical="center"/>
      <protection/>
    </xf>
    <xf numFmtId="2" fontId="11" fillId="22" borderId="0" xfId="0" applyNumberFormat="1" applyFont="1" applyFill="1" applyBorder="1" applyAlignment="1" applyProtection="1">
      <alignment vertical="center"/>
      <protection/>
    </xf>
    <xf numFmtId="0" fontId="12" fillId="24" borderId="0" xfId="0" applyFont="1" applyFill="1" applyBorder="1" applyAlignment="1" applyProtection="1">
      <alignment horizontal="center" vertical="center"/>
      <protection/>
    </xf>
    <xf numFmtId="0" fontId="18" fillId="24" borderId="0" xfId="0" applyFont="1" applyFill="1" applyAlignment="1" applyProtection="1">
      <alignment vertical="center"/>
      <protection/>
    </xf>
    <xf numFmtId="2" fontId="0" fillId="4" borderId="14" xfId="0" applyNumberFormat="1" applyFont="1" applyFill="1" applyBorder="1" applyAlignment="1" applyProtection="1">
      <alignment horizontal="right" vertical="center"/>
      <protection locked="0"/>
    </xf>
    <xf numFmtId="2" fontId="0" fillId="20" borderId="14" xfId="0" applyNumberFormat="1" applyFill="1" applyBorder="1" applyAlignment="1" applyProtection="1">
      <alignment vertical="center"/>
      <protection locked="0"/>
    </xf>
    <xf numFmtId="1" fontId="0" fillId="4" borderId="14" xfId="0" applyNumberFormat="1" applyFont="1" applyFill="1" applyBorder="1" applyAlignment="1" applyProtection="1">
      <alignment horizontal="right" vertical="center"/>
      <protection locked="0"/>
    </xf>
    <xf numFmtId="1" fontId="0" fillId="20" borderId="14" xfId="0" applyNumberFormat="1" applyFill="1" applyBorder="1" applyAlignment="1" applyProtection="1">
      <alignment vertical="center"/>
      <protection locked="0"/>
    </xf>
    <xf numFmtId="165" fontId="0" fillId="20" borderId="14" xfId="0" applyNumberFormat="1" applyFill="1" applyBorder="1" applyAlignment="1" applyProtection="1">
      <alignment vertical="center"/>
      <protection locked="0"/>
    </xf>
    <xf numFmtId="4" fontId="0" fillId="4" borderId="14" xfId="0" applyNumberFormat="1" applyFont="1" applyFill="1" applyBorder="1" applyAlignment="1" applyProtection="1">
      <alignment horizontal="right" vertical="center"/>
      <protection locked="0"/>
    </xf>
    <xf numFmtId="4" fontId="0" fillId="20" borderId="14" xfId="0" applyNumberFormat="1" applyFill="1" applyBorder="1" applyAlignment="1" applyProtection="1">
      <alignment vertical="center"/>
      <protection locked="0"/>
    </xf>
    <xf numFmtId="4" fontId="0" fillId="4" borderId="14" xfId="44" applyNumberFormat="1" applyFill="1" applyBorder="1" applyAlignment="1" applyProtection="1">
      <alignment horizontal="right" vertical="center"/>
      <protection locked="0"/>
    </xf>
    <xf numFmtId="4" fontId="0" fillId="20" borderId="14" xfId="44" applyNumberFormat="1" applyFill="1" applyBorder="1" applyAlignment="1" applyProtection="1">
      <alignment vertical="center"/>
      <protection locked="0"/>
    </xf>
    <xf numFmtId="0" fontId="4" fillId="24" borderId="14" xfId="0" applyFont="1" applyFill="1" applyBorder="1" applyAlignment="1" applyProtection="1">
      <alignment horizontal="center" vertical="center"/>
      <protection locked="0"/>
    </xf>
    <xf numFmtId="3" fontId="0" fillId="4" borderId="14" xfId="0" applyNumberFormat="1" applyFont="1" applyFill="1" applyBorder="1" applyAlignment="1" applyProtection="1">
      <alignment horizontal="right" vertical="center"/>
      <protection locked="0"/>
    </xf>
    <xf numFmtId="3" fontId="0" fillId="20" borderId="14" xfId="0" applyNumberFormat="1" applyFill="1" applyBorder="1" applyAlignment="1" applyProtection="1">
      <alignment vertical="center"/>
      <protection locked="0"/>
    </xf>
    <xf numFmtId="0" fontId="0" fillId="24" borderId="0" xfId="0" applyFill="1" applyBorder="1" applyAlignment="1" applyProtection="1">
      <alignment horizontal="left" vertical="center" wrapText="1"/>
      <protection/>
    </xf>
    <xf numFmtId="0" fontId="0" fillId="24" borderId="0" xfId="0" applyFill="1" applyBorder="1" applyAlignment="1" applyProtection="1">
      <alignment vertical="center" wrapText="1"/>
      <protection/>
    </xf>
    <xf numFmtId="2" fontId="0" fillId="24" borderId="0" xfId="0" applyNumberFormat="1" applyFill="1" applyBorder="1" applyAlignment="1" applyProtection="1">
      <alignment horizontal="right" vertical="center"/>
      <protection/>
    </xf>
    <xf numFmtId="2" fontId="0" fillId="24" borderId="0" xfId="0" applyNumberFormat="1" applyFont="1" applyFill="1" applyBorder="1" applyAlignment="1" applyProtection="1">
      <alignment horizontal="right" vertical="center"/>
      <protection/>
    </xf>
    <xf numFmtId="2" fontId="0" fillId="24" borderId="0" xfId="0" applyNumberFormat="1" applyFill="1" applyBorder="1" applyAlignment="1" applyProtection="1">
      <alignment vertical="center"/>
      <protection/>
    </xf>
    <xf numFmtId="1" fontId="0" fillId="24" borderId="0" xfId="0" applyNumberFormat="1" applyFill="1" applyBorder="1" applyAlignment="1" applyProtection="1">
      <alignment horizontal="right" vertical="center"/>
      <protection/>
    </xf>
    <xf numFmtId="1" fontId="0" fillId="24" borderId="0" xfId="0" applyNumberFormat="1" applyFont="1" applyFill="1" applyBorder="1" applyAlignment="1" applyProtection="1">
      <alignment horizontal="right" vertical="center"/>
      <protection/>
    </xf>
    <xf numFmtId="1" fontId="0" fillId="24" borderId="0" xfId="0" applyNumberFormat="1" applyFill="1" applyBorder="1" applyAlignment="1" applyProtection="1">
      <alignment vertical="center"/>
      <protection/>
    </xf>
    <xf numFmtId="165" fontId="0" fillId="24" borderId="0" xfId="0" applyNumberFormat="1" applyFill="1" applyBorder="1" applyAlignment="1" applyProtection="1">
      <alignment vertical="center"/>
      <protection/>
    </xf>
    <xf numFmtId="4" fontId="0" fillId="24" borderId="0" xfId="0" applyNumberFormat="1" applyFill="1" applyBorder="1" applyAlignment="1" applyProtection="1">
      <alignment horizontal="right" vertical="center"/>
      <protection/>
    </xf>
    <xf numFmtId="4" fontId="0" fillId="24" borderId="0" xfId="0" applyNumberFormat="1" applyFont="1" applyFill="1" applyBorder="1" applyAlignment="1" applyProtection="1">
      <alignment horizontal="right" vertical="center"/>
      <protection/>
    </xf>
    <xf numFmtId="4" fontId="0" fillId="24" borderId="0" xfId="0" applyNumberFormat="1" applyFill="1" applyBorder="1" applyAlignment="1" applyProtection="1">
      <alignment vertical="center"/>
      <protection/>
    </xf>
    <xf numFmtId="0" fontId="0" fillId="24" borderId="0" xfId="0" applyFill="1" applyBorder="1" applyAlignment="1" applyProtection="1">
      <alignment horizontal="left" vertical="center"/>
      <protection/>
    </xf>
    <xf numFmtId="0" fontId="0" fillId="24" borderId="0" xfId="0" applyFill="1" applyBorder="1" applyAlignment="1" applyProtection="1">
      <alignment vertical="center"/>
      <protection/>
    </xf>
    <xf numFmtId="4" fontId="0" fillId="24" borderId="14" xfId="0" applyNumberFormat="1" applyFill="1" applyBorder="1" applyAlignment="1" applyProtection="1">
      <alignment horizontal="right" vertical="center"/>
      <protection/>
    </xf>
    <xf numFmtId="4" fontId="0" fillId="24" borderId="15" xfId="0" applyNumberFormat="1" applyFill="1" applyBorder="1" applyAlignment="1" applyProtection="1">
      <alignment horizontal="right" vertical="center"/>
      <protection/>
    </xf>
    <xf numFmtId="4" fontId="0" fillId="24" borderId="14" xfId="0" applyNumberFormat="1" applyFill="1" applyBorder="1" applyAlignment="1" applyProtection="1">
      <alignment vertical="center"/>
      <protection/>
    </xf>
    <xf numFmtId="4" fontId="0" fillId="0" borderId="14" xfId="0" applyNumberFormat="1" applyBorder="1" applyAlignment="1" applyProtection="1">
      <alignment horizontal="right" vertical="center"/>
      <protection/>
    </xf>
    <xf numFmtId="4" fontId="0" fillId="0" borderId="15" xfId="0" applyNumberFormat="1" applyBorder="1" applyAlignment="1" applyProtection="1">
      <alignment horizontal="right" vertical="center"/>
      <protection/>
    </xf>
    <xf numFmtId="4" fontId="0" fillId="0" borderId="14" xfId="0" applyNumberFormat="1" applyBorder="1" applyAlignment="1" applyProtection="1">
      <alignment vertical="center"/>
      <protection/>
    </xf>
    <xf numFmtId="4" fontId="0" fillId="0" borderId="14" xfId="44" applyNumberFormat="1" applyBorder="1" applyAlignment="1" applyProtection="1">
      <alignment horizontal="right" vertical="center"/>
      <protection/>
    </xf>
    <xf numFmtId="4" fontId="0" fillId="0" borderId="15" xfId="44" applyNumberFormat="1" applyBorder="1" applyAlignment="1" applyProtection="1">
      <alignment horizontal="right" vertical="center"/>
      <protection/>
    </xf>
    <xf numFmtId="4" fontId="0" fillId="0" borderId="14" xfId="44" applyNumberFormat="1" applyBorder="1" applyAlignment="1" applyProtection="1">
      <alignment vertical="center"/>
      <protection/>
    </xf>
    <xf numFmtId="0" fontId="4" fillId="24" borderId="0" xfId="0" applyFont="1" applyFill="1" applyBorder="1" applyAlignment="1" applyProtection="1">
      <alignment horizontal="left" vertical="center" wrapText="1"/>
      <protection/>
    </xf>
    <xf numFmtId="0" fontId="4" fillId="24" borderId="0" xfId="0" applyFont="1" applyFill="1" applyBorder="1" applyAlignment="1" applyProtection="1">
      <alignment vertical="center" wrapText="1"/>
      <protection/>
    </xf>
    <xf numFmtId="4" fontId="4" fillId="24" borderId="0" xfId="0" applyNumberFormat="1" applyFont="1" applyFill="1" applyBorder="1" applyAlignment="1" applyProtection="1">
      <alignment horizontal="right" vertical="center" wrapText="1"/>
      <protection/>
    </xf>
    <xf numFmtId="4" fontId="0" fillId="24" borderId="0" xfId="44" applyNumberFormat="1" applyFill="1" applyBorder="1" applyAlignment="1" applyProtection="1">
      <alignment horizontal="right" vertical="center"/>
      <protection/>
    </xf>
    <xf numFmtId="4" fontId="0" fillId="20" borderId="14" xfId="44" applyNumberFormat="1" applyFill="1" applyBorder="1" applyAlignment="1" applyProtection="1">
      <alignment vertical="center"/>
      <protection/>
    </xf>
    <xf numFmtId="4" fontId="0" fillId="0" borderId="0" xfId="44" applyNumberFormat="1" applyBorder="1" applyAlignment="1" applyProtection="1">
      <alignment vertical="center"/>
      <protection/>
    </xf>
    <xf numFmtId="4" fontId="0" fillId="22" borderId="14" xfId="44" applyNumberFormat="1" applyFill="1" applyBorder="1" applyAlignment="1" applyProtection="1">
      <alignment horizontal="right" vertical="center"/>
      <protection/>
    </xf>
    <xf numFmtId="4" fontId="0" fillId="0" borderId="0" xfId="44" applyNumberFormat="1" applyBorder="1" applyAlignment="1" applyProtection="1">
      <alignment horizontal="right" vertical="center"/>
      <protection/>
    </xf>
    <xf numFmtId="4" fontId="0" fillId="24" borderId="14" xfId="44" applyNumberFormat="1" applyFill="1" applyBorder="1" applyAlignment="1" applyProtection="1">
      <alignment horizontal="right" vertical="center"/>
      <protection/>
    </xf>
    <xf numFmtId="4" fontId="0" fillId="24" borderId="15" xfId="44" applyNumberFormat="1" applyFill="1" applyBorder="1" applyAlignment="1" applyProtection="1">
      <alignment horizontal="right" vertical="center"/>
      <protection/>
    </xf>
    <xf numFmtId="4" fontId="0" fillId="24" borderId="14" xfId="44" applyNumberFormat="1" applyFill="1" applyBorder="1" applyAlignment="1" applyProtection="1">
      <alignment vertical="center"/>
      <protection/>
    </xf>
    <xf numFmtId="4" fontId="0" fillId="24" borderId="0" xfId="44" applyNumberFormat="1" applyFill="1" applyBorder="1" applyAlignment="1" applyProtection="1">
      <alignment vertical="center"/>
      <protection/>
    </xf>
    <xf numFmtId="4" fontId="4" fillId="22" borderId="14" xfId="44" applyNumberFormat="1" applyFont="1" applyFill="1" applyBorder="1" applyAlignment="1" applyProtection="1">
      <alignment horizontal="right" vertical="center"/>
      <protection/>
    </xf>
    <xf numFmtId="4" fontId="4" fillId="24" borderId="15" xfId="44" applyNumberFormat="1" applyFont="1" applyFill="1" applyBorder="1" applyAlignment="1" applyProtection="1">
      <alignment horizontal="right" vertical="center"/>
      <protection/>
    </xf>
    <xf numFmtId="4" fontId="4" fillId="20" borderId="14" xfId="44" applyNumberFormat="1" applyFont="1" applyFill="1" applyBorder="1" applyAlignment="1" applyProtection="1">
      <alignment vertical="center"/>
      <protection/>
    </xf>
    <xf numFmtId="4" fontId="4" fillId="0" borderId="0" xfId="44" applyNumberFormat="1" applyFont="1" applyBorder="1" applyAlignment="1" applyProtection="1">
      <alignment horizontal="right" vertical="center"/>
      <protection/>
    </xf>
    <xf numFmtId="4" fontId="4" fillId="24" borderId="0" xfId="44" applyNumberFormat="1" applyFont="1" applyFill="1" applyBorder="1" applyAlignment="1" applyProtection="1">
      <alignment horizontal="right" vertical="center"/>
      <protection/>
    </xf>
    <xf numFmtId="4" fontId="4" fillId="0" borderId="0" xfId="44" applyNumberFormat="1" applyFont="1" applyBorder="1" applyAlignment="1" applyProtection="1">
      <alignment vertical="center"/>
      <protection/>
    </xf>
    <xf numFmtId="0" fontId="17" fillId="24" borderId="10" xfId="0" applyFont="1" applyFill="1" applyBorder="1" applyAlignment="1" applyProtection="1">
      <alignment wrapText="1"/>
      <protection/>
    </xf>
    <xf numFmtId="0" fontId="11" fillId="24" borderId="0" xfId="0" applyFont="1" applyFill="1" applyBorder="1" applyAlignment="1" applyProtection="1">
      <alignment horizontal="center" wrapText="1"/>
      <protection/>
    </xf>
    <xf numFmtId="0" fontId="17" fillId="24" borderId="0" xfId="0" applyFont="1" applyFill="1" applyBorder="1" applyAlignment="1" applyProtection="1">
      <alignment wrapText="1"/>
      <protection/>
    </xf>
    <xf numFmtId="0" fontId="17" fillId="24" borderId="16" xfId="0" applyFont="1" applyFill="1" applyBorder="1" applyAlignment="1" applyProtection="1">
      <alignment wrapText="1"/>
      <protection/>
    </xf>
    <xf numFmtId="0" fontId="17" fillId="24" borderId="0" xfId="0" applyFont="1" applyFill="1" applyAlignment="1" applyProtection="1">
      <alignment wrapText="1"/>
      <protection/>
    </xf>
    <xf numFmtId="0" fontId="11" fillId="24" borderId="0" xfId="0" applyFont="1" applyFill="1" applyBorder="1" applyAlignment="1" applyProtection="1">
      <alignment wrapText="1"/>
      <protection/>
    </xf>
    <xf numFmtId="166" fontId="11" fillId="22" borderId="0" xfId="0" applyNumberFormat="1" applyFont="1" applyFill="1" applyBorder="1" applyAlignment="1" applyProtection="1">
      <alignment horizontal="right" vertical="center" wrapText="1"/>
      <protection/>
    </xf>
    <xf numFmtId="169" fontId="11" fillId="26" borderId="0" xfId="0" applyNumberFormat="1" applyFont="1" applyFill="1" applyBorder="1" applyAlignment="1" applyProtection="1">
      <alignment horizontal="right" vertical="center"/>
      <protection/>
    </xf>
    <xf numFmtId="0" fontId="0" fillId="24" borderId="16" xfId="0" applyFont="1" applyFill="1" applyBorder="1" applyAlignment="1" applyProtection="1">
      <alignment vertical="center"/>
      <protection/>
    </xf>
    <xf numFmtId="0" fontId="0" fillId="24" borderId="0" xfId="0" applyFont="1" applyFill="1" applyBorder="1" applyAlignment="1" applyProtection="1">
      <alignment horizontal="left" vertical="center"/>
      <protection/>
    </xf>
    <xf numFmtId="0" fontId="4" fillId="24" borderId="0" xfId="0" applyFont="1" applyFill="1" applyBorder="1" applyAlignment="1" applyProtection="1">
      <alignment horizontal="left" vertical="center"/>
      <protection/>
    </xf>
    <xf numFmtId="0" fontId="4" fillId="24" borderId="0" xfId="0" applyFont="1" applyFill="1" applyBorder="1" applyAlignment="1" applyProtection="1">
      <alignment horizontal="right" vertical="center"/>
      <protection/>
    </xf>
    <xf numFmtId="0" fontId="0" fillId="24" borderId="17" xfId="0" applyFont="1" applyFill="1" applyBorder="1" applyAlignment="1" applyProtection="1">
      <alignment horizontal="left" vertical="center"/>
      <protection/>
    </xf>
    <xf numFmtId="0" fontId="0" fillId="24" borderId="0" xfId="0" applyFont="1" applyFill="1" applyBorder="1" applyAlignment="1" applyProtection="1">
      <alignment horizontal="right" vertical="center"/>
      <protection/>
    </xf>
    <xf numFmtId="0" fontId="0" fillId="24" borderId="0" xfId="0" applyFont="1" applyFill="1" applyBorder="1" applyAlignment="1" applyProtection="1">
      <alignment horizontal="center" vertical="center"/>
      <protection/>
    </xf>
    <xf numFmtId="0" fontId="0" fillId="24" borderId="0" xfId="0" applyFont="1" applyFill="1" applyAlignment="1" applyProtection="1">
      <alignment horizontal="center" vertical="center"/>
      <protection/>
    </xf>
    <xf numFmtId="0" fontId="0" fillId="24" borderId="10" xfId="0" applyFont="1" applyFill="1" applyBorder="1" applyAlignment="1" applyProtection="1">
      <alignment horizontal="center" vertical="center"/>
      <protection/>
    </xf>
    <xf numFmtId="0" fontId="0" fillId="24" borderId="16"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4" fillId="24" borderId="0" xfId="0" applyFont="1" applyFill="1" applyBorder="1" applyAlignment="1" applyProtection="1">
      <alignment horizontal="right" vertical="center" wrapText="1"/>
      <protection/>
    </xf>
    <xf numFmtId="0" fontId="0" fillId="0" borderId="16" xfId="0" applyFont="1" applyFill="1" applyBorder="1" applyAlignment="1" applyProtection="1">
      <alignment vertical="center"/>
      <protection/>
    </xf>
    <xf numFmtId="0" fontId="12" fillId="24" borderId="0" xfId="0" applyFont="1" applyFill="1" applyBorder="1" applyAlignment="1" applyProtection="1">
      <alignment vertical="center"/>
      <protection/>
    </xf>
    <xf numFmtId="164" fontId="0" fillId="24" borderId="0" xfId="0" applyNumberFormat="1" applyFont="1" applyFill="1" applyBorder="1" applyAlignment="1" applyProtection="1">
      <alignment vertical="center"/>
      <protection/>
    </xf>
    <xf numFmtId="1" fontId="4" fillId="24" borderId="0" xfId="0" applyNumberFormat="1" applyFont="1" applyFill="1" applyBorder="1" applyAlignment="1" applyProtection="1">
      <alignment vertical="center"/>
      <protection/>
    </xf>
    <xf numFmtId="164" fontId="0" fillId="24" borderId="0" xfId="0" applyNumberFormat="1" applyFont="1" applyFill="1" applyBorder="1" applyAlignment="1" applyProtection="1">
      <alignment horizontal="center" vertical="center"/>
      <protection/>
    </xf>
    <xf numFmtId="0" fontId="0" fillId="24" borderId="18" xfId="0" applyFont="1" applyFill="1" applyBorder="1" applyAlignment="1" applyProtection="1">
      <alignment vertical="center"/>
      <protection/>
    </xf>
    <xf numFmtId="0" fontId="0" fillId="24" borderId="19" xfId="0" applyFont="1" applyFill="1" applyBorder="1" applyAlignment="1" applyProtection="1">
      <alignment vertical="center"/>
      <protection/>
    </xf>
    <xf numFmtId="0" fontId="0" fillId="24" borderId="19" xfId="0" applyFont="1" applyFill="1" applyBorder="1" applyAlignment="1" applyProtection="1">
      <alignment horizontal="right" vertical="center"/>
      <protection/>
    </xf>
    <xf numFmtId="0" fontId="0" fillId="24" borderId="20" xfId="0" applyFont="1" applyFill="1" applyBorder="1" applyAlignment="1" applyProtection="1">
      <alignment vertical="center"/>
      <protection/>
    </xf>
    <xf numFmtId="4" fontId="4" fillId="24" borderId="0" xfId="0" applyNumberFormat="1" applyFont="1" applyFill="1" applyBorder="1" applyAlignment="1" applyProtection="1">
      <alignment vertical="center"/>
      <protection/>
    </xf>
    <xf numFmtId="0" fontId="2" fillId="24" borderId="0" xfId="51" applyFill="1" applyBorder="1" applyAlignment="1" applyProtection="1">
      <alignment vertical="center"/>
      <protection/>
    </xf>
    <xf numFmtId="0" fontId="0" fillId="22" borderId="21" xfId="0" applyFont="1" applyFill="1" applyBorder="1" applyAlignment="1" applyProtection="1">
      <alignment horizontal="center" vertical="center"/>
      <protection/>
    </xf>
    <xf numFmtId="0" fontId="0" fillId="20" borderId="22" xfId="0" applyFont="1" applyFill="1" applyBorder="1" applyAlignment="1" applyProtection="1">
      <alignment horizontal="center" vertical="center"/>
      <protection/>
    </xf>
    <xf numFmtId="0" fontId="0" fillId="20" borderId="21" xfId="0" applyFont="1" applyFill="1" applyBorder="1" applyAlignment="1" applyProtection="1">
      <alignment horizontal="center" vertical="center"/>
      <protection/>
    </xf>
    <xf numFmtId="2" fontId="0" fillId="4" borderId="22" xfId="0" applyNumberFormat="1" applyFont="1" applyFill="1" applyBorder="1" applyAlignment="1" applyProtection="1">
      <alignment horizontal="right" vertical="center"/>
      <protection locked="0"/>
    </xf>
    <xf numFmtId="164" fontId="0" fillId="24" borderId="23" xfId="0" applyNumberFormat="1"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24" borderId="0" xfId="0" applyFont="1" applyFill="1" applyBorder="1" applyAlignment="1" applyProtection="1">
      <alignment horizontal="left" vertical="center" wrapText="1"/>
      <protection/>
    </xf>
    <xf numFmtId="4" fontId="4" fillId="22" borderId="22" xfId="44" applyNumberFormat="1" applyFont="1" applyFill="1" applyBorder="1" applyAlignment="1" applyProtection="1">
      <alignment horizontal="right" vertical="center"/>
      <protection/>
    </xf>
    <xf numFmtId="4" fontId="4" fillId="22" borderId="21" xfId="44" applyNumberFormat="1" applyFont="1" applyFill="1" applyBorder="1" applyAlignment="1" applyProtection="1">
      <alignment horizontal="right" vertical="center"/>
      <protection/>
    </xf>
    <xf numFmtId="0" fontId="0" fillId="24" borderId="0" xfId="0" applyFill="1" applyBorder="1" applyAlignment="1" applyProtection="1">
      <alignment horizontal="left" vertical="center" wrapText="1"/>
      <protection/>
    </xf>
    <xf numFmtId="4" fontId="0" fillId="24" borderId="22" xfId="44" applyNumberFormat="1" applyFill="1" applyBorder="1" applyAlignment="1" applyProtection="1">
      <alignment horizontal="right" vertical="center"/>
      <protection/>
    </xf>
    <xf numFmtId="4" fontId="0" fillId="24" borderId="21" xfId="44" applyNumberFormat="1" applyFill="1" applyBorder="1" applyAlignment="1" applyProtection="1">
      <alignment horizontal="right" vertical="center"/>
      <protection/>
    </xf>
    <xf numFmtId="4" fontId="0" fillId="22" borderId="22" xfId="44" applyNumberFormat="1" applyFill="1" applyBorder="1" applyAlignment="1" applyProtection="1">
      <alignment horizontal="right" vertical="center"/>
      <protection/>
    </xf>
    <xf numFmtId="4" fontId="0" fillId="22" borderId="21" xfId="44" applyNumberFormat="1" applyFill="1" applyBorder="1" applyAlignment="1" applyProtection="1">
      <alignment horizontal="right" vertical="center"/>
      <protection/>
    </xf>
    <xf numFmtId="4" fontId="0" fillId="4" borderId="22" xfId="44" applyNumberFormat="1" applyFill="1" applyBorder="1" applyAlignment="1" applyProtection="1">
      <alignment horizontal="right" vertical="center"/>
      <protection locked="0"/>
    </xf>
    <xf numFmtId="4" fontId="0" fillId="4" borderId="21" xfId="44" applyNumberFormat="1" applyFill="1" applyBorder="1" applyAlignment="1" applyProtection="1">
      <alignment horizontal="right" vertical="center"/>
      <protection locked="0"/>
    </xf>
    <xf numFmtId="4" fontId="0" fillId="0" borderId="22" xfId="0" applyNumberFormat="1" applyBorder="1" applyAlignment="1" applyProtection="1">
      <alignment horizontal="right" vertical="center"/>
      <protection/>
    </xf>
    <xf numFmtId="4" fontId="0" fillId="0" borderId="21" xfId="0" applyNumberFormat="1" applyBorder="1" applyAlignment="1" applyProtection="1">
      <alignment horizontal="right" vertical="center"/>
      <protection/>
    </xf>
    <xf numFmtId="4" fontId="0" fillId="0" borderId="22" xfId="44" applyNumberFormat="1" applyBorder="1" applyAlignment="1" applyProtection="1">
      <alignment horizontal="right" vertical="center"/>
      <protection/>
    </xf>
    <xf numFmtId="4" fontId="0" fillId="0" borderId="21" xfId="44" applyNumberFormat="1" applyBorder="1" applyAlignment="1" applyProtection="1">
      <alignment horizontal="right" vertical="center"/>
      <protection/>
    </xf>
    <xf numFmtId="3" fontId="0" fillId="4" borderId="22" xfId="0" applyNumberFormat="1" applyFont="1" applyFill="1" applyBorder="1" applyAlignment="1" applyProtection="1">
      <alignment horizontal="right" vertical="center"/>
      <protection locked="0"/>
    </xf>
    <xf numFmtId="3" fontId="0" fillId="4" borderId="21" xfId="0" applyNumberFormat="1" applyFont="1" applyFill="1" applyBorder="1" applyAlignment="1" applyProtection="1">
      <alignment horizontal="right" vertical="center"/>
      <protection locked="0"/>
    </xf>
    <xf numFmtId="1" fontId="0" fillId="4" borderId="22" xfId="0" applyNumberFormat="1" applyFont="1" applyFill="1" applyBorder="1" applyAlignment="1" applyProtection="1">
      <alignment horizontal="right" vertical="center"/>
      <protection locked="0"/>
    </xf>
    <xf numFmtId="1" fontId="0" fillId="4" borderId="21" xfId="0" applyNumberFormat="1" applyFont="1" applyFill="1" applyBorder="1" applyAlignment="1" applyProtection="1">
      <alignment horizontal="right" vertical="center"/>
      <protection locked="0"/>
    </xf>
    <xf numFmtId="0" fontId="0" fillId="22" borderId="22" xfId="0" applyFont="1" applyFill="1" applyBorder="1" applyAlignment="1" applyProtection="1">
      <alignment horizontal="center" vertical="center"/>
      <protection/>
    </xf>
    <xf numFmtId="2" fontId="0" fillId="4" borderId="21" xfId="0" applyNumberFormat="1" applyFont="1" applyFill="1" applyBorder="1" applyAlignment="1" applyProtection="1">
      <alignment horizontal="right" vertical="center"/>
      <protection locked="0"/>
    </xf>
    <xf numFmtId="0" fontId="0" fillId="4" borderId="22" xfId="0" applyFont="1" applyFill="1" applyBorder="1" applyAlignment="1" applyProtection="1">
      <alignment horizontal="center" vertical="center"/>
      <protection/>
    </xf>
    <xf numFmtId="0" fontId="0" fillId="4" borderId="21" xfId="0" applyFont="1" applyFill="1" applyBorder="1" applyAlignment="1" applyProtection="1">
      <alignment horizontal="center" vertical="center"/>
      <protection/>
    </xf>
    <xf numFmtId="4" fontId="0" fillId="24" borderId="22" xfId="0" applyNumberFormat="1" applyFill="1" applyBorder="1" applyAlignment="1" applyProtection="1">
      <alignment horizontal="right" vertical="center"/>
      <protection/>
    </xf>
    <xf numFmtId="4" fontId="0" fillId="24" borderId="21" xfId="0" applyNumberFormat="1" applyFill="1" applyBorder="1" applyAlignment="1" applyProtection="1">
      <alignment horizontal="right" vertical="center"/>
      <protection/>
    </xf>
    <xf numFmtId="0" fontId="0" fillId="24" borderId="22" xfId="0" applyFont="1" applyFill="1" applyBorder="1" applyAlignment="1" applyProtection="1">
      <alignment horizontal="center" vertical="center"/>
      <protection/>
    </xf>
    <xf numFmtId="0" fontId="0" fillId="24" borderId="21" xfId="0" applyFont="1" applyFill="1" applyBorder="1" applyAlignment="1" applyProtection="1">
      <alignment horizontal="center" vertical="center"/>
      <protection/>
    </xf>
    <xf numFmtId="4" fontId="0" fillId="4" borderId="22" xfId="0" applyNumberFormat="1" applyFont="1" applyFill="1" applyBorder="1" applyAlignment="1" applyProtection="1">
      <alignment horizontal="right" vertical="center"/>
      <protection locked="0"/>
    </xf>
    <xf numFmtId="4" fontId="0" fillId="4" borderId="21" xfId="0" applyNumberFormat="1" applyFont="1" applyFill="1" applyBorder="1" applyAlignment="1" applyProtection="1">
      <alignment horizontal="right" vertical="center"/>
      <protection locked="0"/>
    </xf>
    <xf numFmtId="0" fontId="4" fillId="24" borderId="0" xfId="0" applyFont="1" applyFill="1" applyBorder="1" applyAlignment="1" applyProtection="1">
      <alignment horizontal="center" vertical="center"/>
      <protection/>
    </xf>
    <xf numFmtId="0" fontId="12" fillId="24" borderId="0" xfId="0" applyFont="1" applyFill="1" applyBorder="1" applyAlignment="1" applyProtection="1">
      <alignment horizontal="center" vertical="center" wrapText="1"/>
      <protection/>
    </xf>
    <xf numFmtId="3" fontId="11" fillId="22" borderId="0" xfId="0" applyNumberFormat="1" applyFont="1" applyFill="1" applyBorder="1" applyAlignment="1" applyProtection="1">
      <alignment horizontal="right" vertical="center"/>
      <protection/>
    </xf>
    <xf numFmtId="0" fontId="12" fillId="24" borderId="0" xfId="0" applyFont="1" applyFill="1" applyBorder="1" applyAlignment="1" applyProtection="1">
      <alignment horizontal="center" vertical="center"/>
      <protection/>
    </xf>
    <xf numFmtId="0" fontId="5" fillId="16" borderId="0" xfId="0" applyFont="1" applyFill="1" applyBorder="1" applyAlignment="1" applyProtection="1">
      <alignment horizontal="center" vertical="center"/>
      <protection/>
    </xf>
    <xf numFmtId="0" fontId="4" fillId="24" borderId="0" xfId="0" applyFont="1" applyFill="1" applyBorder="1" applyAlignment="1" applyProtection="1">
      <alignment horizontal="center" vertical="center" wrapText="1"/>
      <protection/>
    </xf>
    <xf numFmtId="0" fontId="11" fillId="24" borderId="0" xfId="0" applyFont="1" applyFill="1" applyBorder="1" applyAlignment="1" applyProtection="1">
      <alignment horizontal="center" wrapText="1"/>
      <protection/>
    </xf>
    <xf numFmtId="0" fontId="0" fillId="24" borderId="23" xfId="0" applyFont="1" applyFill="1" applyBorder="1" applyAlignment="1" applyProtection="1">
      <alignment horizontal="left" vertical="center" wrapText="1"/>
      <protection locked="0"/>
    </xf>
    <xf numFmtId="0" fontId="4" fillId="24" borderId="0" xfId="0" applyFont="1" applyFill="1" applyBorder="1" applyAlignment="1" applyProtection="1">
      <alignment horizontal="left" vertical="center"/>
      <protection/>
    </xf>
    <xf numFmtId="0" fontId="0" fillId="24" borderId="23" xfId="0" applyFont="1" applyFill="1" applyBorder="1" applyAlignment="1" applyProtection="1">
      <alignment horizontal="left" vertical="center"/>
      <protection locked="0"/>
    </xf>
    <xf numFmtId="0" fontId="8" fillId="16" borderId="0" xfId="0" applyFont="1" applyFill="1" applyBorder="1" applyAlignment="1" applyProtection="1">
      <alignment horizontal="center" vertical="center"/>
      <protection/>
    </xf>
    <xf numFmtId="14" fontId="0" fillId="24" borderId="23" xfId="0" applyNumberFormat="1" applyFont="1"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Euro" xfId="44"/>
    <cellStyle name="Explanatory Text"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77</xdr:row>
      <xdr:rowOff>76200</xdr:rowOff>
    </xdr:from>
    <xdr:to>
      <xdr:col>16</xdr:col>
      <xdr:colOff>409575</xdr:colOff>
      <xdr:row>83</xdr:row>
      <xdr:rowOff>200025</xdr:rowOff>
    </xdr:to>
    <xdr:pic>
      <xdr:nvPicPr>
        <xdr:cNvPr id="1" name="Picture 10" descr="MT-bottom"/>
        <xdr:cNvPicPr preferRelativeResize="1">
          <a:picLocks noChangeAspect="1"/>
        </xdr:cNvPicPr>
      </xdr:nvPicPr>
      <xdr:blipFill>
        <a:blip r:embed="rId1"/>
        <a:srcRect b="11999"/>
        <a:stretch>
          <a:fillRect/>
        </a:stretch>
      </xdr:blipFill>
      <xdr:spPr>
        <a:xfrm>
          <a:off x="8382000" y="13087350"/>
          <a:ext cx="2190750" cy="1171575"/>
        </a:xfrm>
        <a:prstGeom prst="rect">
          <a:avLst/>
        </a:prstGeom>
        <a:noFill/>
        <a:ln w="9525" cmpd="sng">
          <a:noFill/>
        </a:ln>
      </xdr:spPr>
    </xdr:pic>
    <xdr:clientData/>
  </xdr:twoCellAnchor>
  <xdr:twoCellAnchor editAs="oneCell">
    <xdr:from>
      <xdr:col>12</xdr:col>
      <xdr:colOff>323850</xdr:colOff>
      <xdr:row>57</xdr:row>
      <xdr:rowOff>104775</xdr:rowOff>
    </xdr:from>
    <xdr:to>
      <xdr:col>16</xdr:col>
      <xdr:colOff>581025</xdr:colOff>
      <xdr:row>72</xdr:row>
      <xdr:rowOff>57150</xdr:rowOff>
    </xdr:to>
    <xdr:pic>
      <xdr:nvPicPr>
        <xdr:cNvPr id="2" name="Picture 32" descr="Turbidity_System_InPro8300_RAMS_front_s"/>
        <xdr:cNvPicPr preferRelativeResize="1">
          <a:picLocks noChangeAspect="1"/>
        </xdr:cNvPicPr>
      </xdr:nvPicPr>
      <xdr:blipFill>
        <a:blip r:embed="rId2"/>
        <a:stretch>
          <a:fillRect/>
        </a:stretch>
      </xdr:blipFill>
      <xdr:spPr>
        <a:xfrm>
          <a:off x="8610600" y="10458450"/>
          <a:ext cx="2133600" cy="2057400"/>
        </a:xfrm>
        <a:prstGeom prst="rect">
          <a:avLst/>
        </a:prstGeom>
        <a:noFill/>
        <a:ln w="9525" cmpd="sng">
          <a:noFill/>
        </a:ln>
      </xdr:spPr>
    </xdr:pic>
    <xdr:clientData/>
  </xdr:twoCellAnchor>
  <xdr:twoCellAnchor>
    <xdr:from>
      <xdr:col>12</xdr:col>
      <xdr:colOff>95250</xdr:colOff>
      <xdr:row>77</xdr:row>
      <xdr:rowOff>76200</xdr:rowOff>
    </xdr:from>
    <xdr:to>
      <xdr:col>16</xdr:col>
      <xdr:colOff>409575</xdr:colOff>
      <xdr:row>83</xdr:row>
      <xdr:rowOff>200025</xdr:rowOff>
    </xdr:to>
    <xdr:pic>
      <xdr:nvPicPr>
        <xdr:cNvPr id="3" name="Picture 10" descr="MT-bottom"/>
        <xdr:cNvPicPr preferRelativeResize="1">
          <a:picLocks noChangeAspect="1"/>
        </xdr:cNvPicPr>
      </xdr:nvPicPr>
      <xdr:blipFill>
        <a:blip r:embed="rId1"/>
        <a:srcRect b="11999"/>
        <a:stretch>
          <a:fillRect/>
        </a:stretch>
      </xdr:blipFill>
      <xdr:spPr>
        <a:xfrm>
          <a:off x="8382000" y="13087350"/>
          <a:ext cx="2190750" cy="1171575"/>
        </a:xfrm>
        <a:prstGeom prst="rect">
          <a:avLst/>
        </a:prstGeom>
        <a:noFill/>
        <a:ln w="9525" cmpd="sng">
          <a:noFill/>
        </a:ln>
      </xdr:spPr>
    </xdr:pic>
    <xdr:clientData/>
  </xdr:twoCellAnchor>
  <xdr:twoCellAnchor editAs="oneCell">
    <xdr:from>
      <xdr:col>12</xdr:col>
      <xdr:colOff>323850</xdr:colOff>
      <xdr:row>57</xdr:row>
      <xdr:rowOff>104775</xdr:rowOff>
    </xdr:from>
    <xdr:to>
      <xdr:col>16</xdr:col>
      <xdr:colOff>581025</xdr:colOff>
      <xdr:row>72</xdr:row>
      <xdr:rowOff>57150</xdr:rowOff>
    </xdr:to>
    <xdr:pic>
      <xdr:nvPicPr>
        <xdr:cNvPr id="4" name="Picture 32" descr="Turbidity_System_InPro8300_RAMS_front_s"/>
        <xdr:cNvPicPr preferRelativeResize="1">
          <a:picLocks noChangeAspect="1"/>
        </xdr:cNvPicPr>
      </xdr:nvPicPr>
      <xdr:blipFill>
        <a:blip r:embed="rId2"/>
        <a:stretch>
          <a:fillRect/>
        </a:stretch>
      </xdr:blipFill>
      <xdr:spPr>
        <a:xfrm>
          <a:off x="8610600" y="10458450"/>
          <a:ext cx="2133600" cy="2057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0</xdr:row>
      <xdr:rowOff>0</xdr:rowOff>
    </xdr:from>
    <xdr:to>
      <xdr:col>13</xdr:col>
      <xdr:colOff>38100</xdr:colOff>
      <xdr:row>0</xdr:row>
      <xdr:rowOff>0</xdr:rowOff>
    </xdr:to>
    <xdr:pic>
      <xdr:nvPicPr>
        <xdr:cNvPr id="1" name="Picture 1" descr="MT-bottom"/>
        <xdr:cNvPicPr preferRelativeResize="1">
          <a:picLocks noChangeAspect="1"/>
        </xdr:cNvPicPr>
      </xdr:nvPicPr>
      <xdr:blipFill>
        <a:blip r:embed="rId1"/>
        <a:srcRect b="11999"/>
        <a:stretch>
          <a:fillRect/>
        </a:stretch>
      </xdr:blipFill>
      <xdr:spPr>
        <a:xfrm>
          <a:off x="7905750" y="0"/>
          <a:ext cx="2447925" cy="0"/>
        </a:xfrm>
        <a:prstGeom prst="rect">
          <a:avLst/>
        </a:prstGeom>
        <a:noFill/>
        <a:ln w="9525" cmpd="sng">
          <a:noFill/>
        </a:ln>
      </xdr:spPr>
    </xdr:pic>
    <xdr:clientData/>
  </xdr:twoCellAnchor>
  <xdr:twoCellAnchor>
    <xdr:from>
      <xdr:col>1</xdr:col>
      <xdr:colOff>0</xdr:colOff>
      <xdr:row>0</xdr:row>
      <xdr:rowOff>0</xdr:rowOff>
    </xdr:from>
    <xdr:to>
      <xdr:col>13</xdr:col>
      <xdr:colOff>0</xdr:colOff>
      <xdr:row>0</xdr:row>
      <xdr:rowOff>0</xdr:rowOff>
    </xdr:to>
    <xdr:sp>
      <xdr:nvSpPr>
        <xdr:cNvPr id="2" name="Rectangle 2"/>
        <xdr:cNvSpPr>
          <a:spLocks/>
        </xdr:cNvSpPr>
      </xdr:nvSpPr>
      <xdr:spPr>
        <a:xfrm>
          <a:off x="609600" y="0"/>
          <a:ext cx="9705975" cy="0"/>
        </a:xfrm>
        <a:prstGeom prst="rect">
          <a:avLst/>
        </a:prstGeom>
        <a:solidFill>
          <a:srgbClr val="333399"/>
        </a:solidFill>
        <a:ln w="9525" cmpd="sng">
          <a:noFill/>
        </a:ln>
      </xdr:spPr>
      <xdr:txBody>
        <a:bodyPr vertOverflow="clip" wrap="square" lIns="54864" tIns="41148" rIns="54864" bIns="41148" anchor="ctr"/>
        <a:p>
          <a:pPr algn="ctr">
            <a:defRPr/>
          </a:pPr>
          <a:r>
            <a:rPr lang="en-US" cap="none" sz="1800" b="1" i="0" u="none" baseline="0">
              <a:solidFill>
                <a:srgbClr val="FFFFFF"/>
              </a:solidFill>
              <a:latin typeface="Arial"/>
              <a:ea typeface="Arial"/>
              <a:cs typeface="Arial"/>
            </a:rPr>
            <a:t>Data Entry &amp; Results Calculation </a:t>
          </a:r>
        </a:p>
      </xdr:txBody>
    </xdr:sp>
    <xdr:clientData/>
  </xdr:twoCellAnchor>
  <xdr:twoCellAnchor>
    <xdr:from>
      <xdr:col>1</xdr:col>
      <xdr:colOff>0</xdr:colOff>
      <xdr:row>0</xdr:row>
      <xdr:rowOff>0</xdr:rowOff>
    </xdr:from>
    <xdr:to>
      <xdr:col>13</xdr:col>
      <xdr:colOff>0</xdr:colOff>
      <xdr:row>0</xdr:row>
      <xdr:rowOff>0</xdr:rowOff>
    </xdr:to>
    <xdr:sp>
      <xdr:nvSpPr>
        <xdr:cNvPr id="3" name="Rectangle 3"/>
        <xdr:cNvSpPr>
          <a:spLocks/>
        </xdr:cNvSpPr>
      </xdr:nvSpPr>
      <xdr:spPr>
        <a:xfrm>
          <a:off x="609600" y="0"/>
          <a:ext cx="9705975" cy="0"/>
        </a:xfrm>
        <a:prstGeom prst="rect">
          <a:avLst/>
        </a:prstGeom>
        <a:solidFill>
          <a:srgbClr val="333399"/>
        </a:solidFill>
        <a:ln w="9525" cmpd="sng">
          <a:noFill/>
        </a:ln>
      </xdr:spPr>
      <xdr:txBody>
        <a:bodyPr vertOverflow="clip" wrap="square" lIns="54864" tIns="41148" rIns="54864" bIns="41148" anchor="ctr"/>
        <a:p>
          <a:pPr algn="ctr">
            <a:defRPr/>
          </a:pPr>
          <a:r>
            <a:rPr lang="en-US" cap="none" sz="1800" b="1" i="0" u="none" baseline="0">
              <a:solidFill>
                <a:srgbClr val="FFFFFF"/>
              </a:solidFill>
              <a:latin typeface="Arial"/>
              <a:ea typeface="Arial"/>
              <a:cs typeface="Arial"/>
            </a:rPr>
            <a:t>Summary Results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us06s-web01/data/Service/Templates/Service%20Quote.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ote Page"/>
      <sheetName val="Formula Page"/>
      <sheetName val="zipcode"/>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t.com/pr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B2:S115"/>
  <sheetViews>
    <sheetView showGridLines="0" showRowColHeaders="0" tabSelected="1" zoomScale="70" zoomScaleNormal="70" zoomScalePageLayoutView="0" workbookViewId="0" topLeftCell="A40">
      <selection activeCell="I80" sqref="I80"/>
    </sheetView>
  </sheetViews>
  <sheetFormatPr defaultColWidth="9.140625" defaultRowHeight="12.75"/>
  <cols>
    <col min="1" max="1" width="1.57421875" style="4" customWidth="1"/>
    <col min="2" max="2" width="1.421875" style="4" customWidth="1"/>
    <col min="3" max="3" width="8.7109375" style="4" customWidth="1"/>
    <col min="4" max="4" width="7.140625" style="4" customWidth="1"/>
    <col min="5" max="5" width="26.8515625" style="4" customWidth="1"/>
    <col min="6" max="6" width="9.140625" style="4" customWidth="1"/>
    <col min="7" max="7" width="21.28125" style="4" customWidth="1"/>
    <col min="8" max="8" width="2.28125" style="27" customWidth="1"/>
    <col min="9" max="9" width="7.140625" style="4" customWidth="1"/>
    <col min="10" max="10" width="15.28125" style="4" customWidth="1"/>
    <col min="11" max="11" width="2.28125" style="4" customWidth="1"/>
    <col min="12" max="12" width="21.140625" style="4" customWidth="1"/>
    <col min="13" max="13" width="5.140625" style="4" customWidth="1"/>
    <col min="14" max="15" width="7.57421875" style="4" customWidth="1"/>
    <col min="16" max="16" width="7.8515625" style="4" customWidth="1"/>
    <col min="17" max="17" width="9.421875" style="4" customWidth="1"/>
    <col min="18" max="18" width="1.57421875" style="3" customWidth="1"/>
    <col min="19" max="19" width="1.57421875" style="4" customWidth="1"/>
    <col min="20" max="16384" width="9.140625" style="4" customWidth="1"/>
  </cols>
  <sheetData>
    <row r="1" ht="10.5" customHeight="1" thickBot="1"/>
    <row r="2" spans="2:18" ht="7.5" customHeight="1">
      <c r="B2" s="11"/>
      <c r="C2" s="12"/>
      <c r="D2" s="12"/>
      <c r="E2" s="12"/>
      <c r="F2" s="12"/>
      <c r="G2" s="12"/>
      <c r="H2" s="28"/>
      <c r="I2" s="12"/>
      <c r="J2" s="12"/>
      <c r="K2" s="12"/>
      <c r="L2" s="12"/>
      <c r="M2" s="12"/>
      <c r="N2" s="12"/>
      <c r="O2" s="12"/>
      <c r="P2" s="12"/>
      <c r="Q2" s="12"/>
      <c r="R2" s="13"/>
    </row>
    <row r="3" spans="2:18" ht="12.75" customHeight="1">
      <c r="B3" s="2"/>
      <c r="C3" s="170" t="str">
        <f>IF($G$82="english","InPro 8300 RAMS - Payback Calculator",IF($G$82="deutsch","InPro 8300 RAMS - Amortisations-Rechner",IF($G$82="français","InPro 8300 RAMS - Calculateur d'Amortissement","InPro 8300 RAMS - Payback Calculator")))</f>
        <v>InPro 8300 RAMS - Payback Calculator</v>
      </c>
      <c r="D3" s="170"/>
      <c r="E3" s="170"/>
      <c r="F3" s="170"/>
      <c r="G3" s="170"/>
      <c r="H3" s="170"/>
      <c r="I3" s="170"/>
      <c r="J3" s="170"/>
      <c r="K3" s="170"/>
      <c r="L3" s="170"/>
      <c r="M3" s="170"/>
      <c r="N3" s="170"/>
      <c r="O3" s="170"/>
      <c r="P3" s="170"/>
      <c r="Q3" s="170"/>
      <c r="R3" s="102"/>
    </row>
    <row r="4" spans="2:18" ht="12.75" customHeight="1">
      <c r="B4" s="2"/>
      <c r="C4" s="170"/>
      <c r="D4" s="170"/>
      <c r="E4" s="170"/>
      <c r="F4" s="170"/>
      <c r="G4" s="170"/>
      <c r="H4" s="170"/>
      <c r="I4" s="170"/>
      <c r="J4" s="170"/>
      <c r="K4" s="170"/>
      <c r="L4" s="170"/>
      <c r="M4" s="170"/>
      <c r="N4" s="170"/>
      <c r="O4" s="170"/>
      <c r="P4" s="170"/>
      <c r="Q4" s="170"/>
      <c r="R4" s="102"/>
    </row>
    <row r="5" spans="2:18" ht="12.75" customHeight="1">
      <c r="B5" s="2"/>
      <c r="C5" s="170"/>
      <c r="D5" s="170"/>
      <c r="E5" s="170"/>
      <c r="F5" s="170"/>
      <c r="G5" s="170"/>
      <c r="H5" s="170"/>
      <c r="I5" s="170"/>
      <c r="J5" s="170"/>
      <c r="K5" s="170"/>
      <c r="L5" s="170"/>
      <c r="M5" s="170"/>
      <c r="N5" s="170"/>
      <c r="O5" s="170"/>
      <c r="P5" s="170"/>
      <c r="Q5" s="170"/>
      <c r="R5" s="102"/>
    </row>
    <row r="6" spans="2:18" ht="12" customHeight="1">
      <c r="B6" s="2"/>
      <c r="C6" s="14"/>
      <c r="D6" s="15"/>
      <c r="E6" s="15"/>
      <c r="F6" s="14"/>
      <c r="G6" s="14"/>
      <c r="H6" s="29"/>
      <c r="I6" s="14"/>
      <c r="J6" s="14"/>
      <c r="K6" s="103"/>
      <c r="L6" s="3"/>
      <c r="M6" s="3"/>
      <c r="N6" s="3"/>
      <c r="O6" s="103"/>
      <c r="P6" s="3"/>
      <c r="Q6" s="103"/>
      <c r="R6" s="102"/>
    </row>
    <row r="7" spans="2:18" ht="12.75" customHeight="1">
      <c r="B7" s="2"/>
      <c r="C7" s="168" t="str">
        <f>IF($G$82="english","Customer:",IF($G$82="deutsch","Bearbeitung:",IF($G$82="français","Attention:",IF($G$82="Japanese","お名前:","Customer:"))))</f>
        <v>Customer:</v>
      </c>
      <c r="D7" s="168"/>
      <c r="E7" s="169"/>
      <c r="F7" s="169"/>
      <c r="G7" s="169"/>
      <c r="H7" s="169"/>
      <c r="I7" s="105"/>
      <c r="J7" s="168" t="str">
        <f>IF($G$82="english","Date:",IF($G$82="deutsch","Datum:",IF($G$82="français","Date:",IF($G$82="Japanese","作成日:","Date:"))))</f>
        <v>Date:</v>
      </c>
      <c r="K7" s="168"/>
      <c r="L7" s="171"/>
      <c r="M7" s="171"/>
      <c r="N7" s="171"/>
      <c r="O7" s="171"/>
      <c r="P7" s="171"/>
      <c r="Q7" s="171"/>
      <c r="R7" s="102"/>
    </row>
    <row r="8" spans="2:18" ht="12" customHeight="1">
      <c r="B8" s="2"/>
      <c r="C8" s="16"/>
      <c r="D8" s="103"/>
      <c r="E8" s="106"/>
      <c r="F8" s="15"/>
      <c r="G8" s="15"/>
      <c r="H8" s="30"/>
      <c r="I8" s="14"/>
      <c r="J8" s="16"/>
      <c r="K8" s="103"/>
      <c r="L8" s="103"/>
      <c r="M8" s="103"/>
      <c r="N8" s="103"/>
      <c r="O8" s="103"/>
      <c r="P8" s="103"/>
      <c r="Q8" s="103"/>
      <c r="R8" s="102"/>
    </row>
    <row r="9" spans="2:18" ht="12.75" customHeight="1">
      <c r="B9" s="2"/>
      <c r="C9" s="168" t="str">
        <f>IF($G$82="english","Company:",IF($G$82="deutsch","Unternehmen:",IF($G$82="français","Entreprise:",IF($G$82="Japanese","会社名:","Company:"))))</f>
        <v>Company:</v>
      </c>
      <c r="D9" s="168"/>
      <c r="E9" s="169"/>
      <c r="F9" s="169"/>
      <c r="G9" s="169"/>
      <c r="H9" s="169"/>
      <c r="I9" s="14"/>
      <c r="J9" s="168" t="str">
        <f>IF($G$82="english","Prepared by:",IF($G$82="deutsch","Erstellt von:",IF($G$82="français","Préparé par:",IF($G$82="Japanese","作成者:","Prepared by:"))))</f>
        <v>Prepared by:</v>
      </c>
      <c r="K9" s="168"/>
      <c r="L9" s="169"/>
      <c r="M9" s="169"/>
      <c r="N9" s="169"/>
      <c r="O9" s="169"/>
      <c r="P9" s="169"/>
      <c r="Q9" s="169"/>
      <c r="R9" s="102"/>
    </row>
    <row r="10" spans="2:18" ht="12" customHeight="1">
      <c r="B10" s="2"/>
      <c r="C10" s="16"/>
      <c r="D10" s="103"/>
      <c r="E10" s="106"/>
      <c r="F10" s="15"/>
      <c r="G10" s="15"/>
      <c r="H10" s="30"/>
      <c r="I10" s="14"/>
      <c r="J10" s="16"/>
      <c r="K10" s="103"/>
      <c r="L10" s="103"/>
      <c r="M10" s="103"/>
      <c r="N10" s="103"/>
      <c r="O10" s="103"/>
      <c r="P10" s="103"/>
      <c r="Q10" s="103"/>
      <c r="R10" s="102"/>
    </row>
    <row r="11" spans="2:18" ht="12.75" customHeight="1">
      <c r="B11" s="2"/>
      <c r="C11" s="168" t="str">
        <f>IF($G$82="english","Address:",IF($G$82="deutsch","Adresse:",IF($G$82="français","Adresse:",IF($G$82="Japanese","ご住所:","Address:"))))</f>
        <v>Address:</v>
      </c>
      <c r="D11" s="168"/>
      <c r="E11" s="169"/>
      <c r="F11" s="169"/>
      <c r="G11" s="169"/>
      <c r="H11" s="169"/>
      <c r="I11" s="14"/>
      <c r="J11" s="168" t="str">
        <f>IF($G$82="english","Address:",IF($G$82="deutsch","Adresse:",IF($G$82="français","Adresse:",IF($G$82="Japanese","住所:","Address:"))))</f>
        <v>Address:</v>
      </c>
      <c r="K11" s="168"/>
      <c r="L11" s="169"/>
      <c r="M11" s="169"/>
      <c r="N11" s="169"/>
      <c r="O11" s="169"/>
      <c r="P11" s="169"/>
      <c r="Q11" s="169"/>
      <c r="R11" s="102"/>
    </row>
    <row r="12" spans="2:18" ht="12" customHeight="1">
      <c r="B12" s="2"/>
      <c r="C12" s="103"/>
      <c r="D12" s="104"/>
      <c r="E12" s="103"/>
      <c r="F12" s="103"/>
      <c r="G12" s="103"/>
      <c r="H12" s="30"/>
      <c r="I12" s="14"/>
      <c r="J12" s="104"/>
      <c r="K12" s="103"/>
      <c r="L12" s="103"/>
      <c r="M12" s="103"/>
      <c r="N12" s="103"/>
      <c r="O12" s="103"/>
      <c r="P12" s="103"/>
      <c r="Q12" s="103"/>
      <c r="R12" s="102"/>
    </row>
    <row r="13" spans="2:18" ht="12.75" customHeight="1">
      <c r="B13" s="2"/>
      <c r="C13" s="104"/>
      <c r="D13" s="104"/>
      <c r="E13" s="169"/>
      <c r="F13" s="169"/>
      <c r="G13" s="169"/>
      <c r="H13" s="169"/>
      <c r="I13" s="14"/>
      <c r="J13" s="104"/>
      <c r="K13" s="103"/>
      <c r="L13" s="169"/>
      <c r="M13" s="169"/>
      <c r="N13" s="169"/>
      <c r="O13" s="169"/>
      <c r="P13" s="169"/>
      <c r="Q13" s="169"/>
      <c r="R13" s="102"/>
    </row>
    <row r="14" spans="2:18" ht="12" customHeight="1">
      <c r="B14" s="2"/>
      <c r="C14" s="16"/>
      <c r="D14" s="103"/>
      <c r="E14" s="106"/>
      <c r="F14" s="15"/>
      <c r="G14" s="15"/>
      <c r="H14" s="30"/>
      <c r="I14" s="14"/>
      <c r="J14" s="16"/>
      <c r="K14" s="103"/>
      <c r="L14" s="103"/>
      <c r="M14" s="103"/>
      <c r="N14" s="103"/>
      <c r="O14" s="103"/>
      <c r="P14" s="103"/>
      <c r="Q14" s="103"/>
      <c r="R14" s="102"/>
    </row>
    <row r="15" spans="2:18" ht="12.75" customHeight="1">
      <c r="B15" s="2"/>
      <c r="C15" s="168" t="str">
        <f>IF($G$82="english","Zip/Post Code:",IF($G$82="deutsch","Postleitzahl:",IF($G$82="français","Code Postal:",IF($G$82="Japanese","郵便番号:","Zip Code:"))))</f>
        <v>Zip/Post Code:</v>
      </c>
      <c r="D15" s="168"/>
      <c r="E15" s="169"/>
      <c r="F15" s="169"/>
      <c r="G15" s="169"/>
      <c r="H15" s="169"/>
      <c r="I15" s="14"/>
      <c r="J15" s="168" t="str">
        <f>IF($G$82="english","Zip/Post Code:",IF($G$82="deutsch","Postleitzahl:",IF($G$82="français","Code Postal:",IF($G$82="Japanese","郵便番号:","Zip Code:"))))</f>
        <v>Zip/Post Code:</v>
      </c>
      <c r="K15" s="168"/>
      <c r="L15" s="169"/>
      <c r="M15" s="169"/>
      <c r="N15" s="169"/>
      <c r="O15" s="169"/>
      <c r="P15" s="169"/>
      <c r="Q15" s="169"/>
      <c r="R15" s="102"/>
    </row>
    <row r="16" spans="2:18" ht="12" customHeight="1">
      <c r="B16" s="2"/>
      <c r="C16" s="104"/>
      <c r="D16" s="103"/>
      <c r="E16" s="103"/>
      <c r="F16" s="103"/>
      <c r="G16" s="103"/>
      <c r="H16" s="107"/>
      <c r="I16" s="14"/>
      <c r="J16" s="104"/>
      <c r="K16" s="103"/>
      <c r="L16" s="103"/>
      <c r="M16" s="103"/>
      <c r="N16" s="103"/>
      <c r="O16" s="103"/>
      <c r="P16" s="103"/>
      <c r="Q16" s="103"/>
      <c r="R16" s="102"/>
    </row>
    <row r="17" spans="2:18" ht="12.75" customHeight="1">
      <c r="B17" s="2"/>
      <c r="C17" s="168" t="str">
        <f>IF($G$82="english","City / State:",IF($G$82="deutsch","Stadt / Land:",IF($G$82="français","Ville / État:",IF($G$82="Japanese","都道府県:","City / State:"))))</f>
        <v>City / State:</v>
      </c>
      <c r="D17" s="168"/>
      <c r="E17" s="169"/>
      <c r="F17" s="169"/>
      <c r="G17" s="169"/>
      <c r="H17" s="169"/>
      <c r="I17" s="14"/>
      <c r="J17" s="168" t="str">
        <f>IF($G$82="english","City / State:",IF($G$82="deutsch","Stadt / Land:",IF($G$82="français","Ville / État:",IF($G$82="Japanese","都道府県:","City / State:"))))</f>
        <v>City / State:</v>
      </c>
      <c r="K17" s="168"/>
      <c r="L17" s="169"/>
      <c r="M17" s="169"/>
      <c r="N17" s="169"/>
      <c r="O17" s="169"/>
      <c r="P17" s="169"/>
      <c r="Q17" s="169"/>
      <c r="R17" s="102"/>
    </row>
    <row r="18" spans="2:18" ht="12" customHeight="1">
      <c r="B18" s="2"/>
      <c r="C18" s="104"/>
      <c r="D18" s="103"/>
      <c r="E18" s="103"/>
      <c r="F18" s="103"/>
      <c r="G18" s="103"/>
      <c r="H18" s="107"/>
      <c r="I18" s="14"/>
      <c r="J18" s="104"/>
      <c r="K18" s="104"/>
      <c r="L18" s="103"/>
      <c r="M18" s="103"/>
      <c r="N18" s="103"/>
      <c r="O18" s="103"/>
      <c r="P18" s="103"/>
      <c r="Q18" s="103"/>
      <c r="R18" s="102"/>
    </row>
    <row r="19" spans="2:18" ht="12.75" customHeight="1">
      <c r="B19" s="2"/>
      <c r="C19" s="168" t="str">
        <f>IF($G$82="english","E-mail:",IF($G$82="deutsch","E-Mail:",IF($G$82="français","E-mail:","E-mail:")))</f>
        <v>E-mail:</v>
      </c>
      <c r="D19" s="168"/>
      <c r="E19" s="169"/>
      <c r="F19" s="169"/>
      <c r="G19" s="169"/>
      <c r="H19" s="169"/>
      <c r="I19" s="14"/>
      <c r="J19" s="168" t="str">
        <f>IF($G$82="english","E-mail:",IF($G$82="deutsch","E-Mail:",IF($G$82="français","E-mail:","E-mail:")))</f>
        <v>E-mail:</v>
      </c>
      <c r="K19" s="168"/>
      <c r="L19" s="169"/>
      <c r="M19" s="169"/>
      <c r="N19" s="169"/>
      <c r="O19" s="169"/>
      <c r="P19" s="169"/>
      <c r="Q19" s="169"/>
      <c r="R19" s="102"/>
    </row>
    <row r="20" spans="2:18" ht="12" customHeight="1">
      <c r="B20" s="2"/>
      <c r="C20" s="104"/>
      <c r="D20" s="103"/>
      <c r="E20" s="103"/>
      <c r="F20" s="103"/>
      <c r="G20" s="103"/>
      <c r="H20" s="107"/>
      <c r="I20" s="14"/>
      <c r="J20" s="104"/>
      <c r="K20" s="103"/>
      <c r="L20" s="103"/>
      <c r="M20" s="103"/>
      <c r="N20" s="103"/>
      <c r="O20" s="103"/>
      <c r="P20" s="103"/>
      <c r="Q20" s="103"/>
      <c r="R20" s="102"/>
    </row>
    <row r="21" spans="2:18" ht="12.75" customHeight="1">
      <c r="B21" s="2"/>
      <c r="C21" s="168" t="str">
        <f>IF($G$82="english","Phone:",IF($G$82="deutsch","Telefon:",IF($G$82="français","Téléphone:",IF($G$82="Japanese","お電話:","Phone:"))))</f>
        <v>Phone:</v>
      </c>
      <c r="D21" s="168"/>
      <c r="E21" s="169"/>
      <c r="F21" s="169"/>
      <c r="G21" s="169"/>
      <c r="H21" s="169"/>
      <c r="I21" s="14"/>
      <c r="J21" s="168" t="str">
        <f>IF($G$82="english","Phone:",IF($G$82="deutsch","Telefon:",IF($G$82="français","Téléphone:",IF($G$82="Japanese","電話:","Phone:"))))</f>
        <v>Phone:</v>
      </c>
      <c r="K21" s="168"/>
      <c r="L21" s="169"/>
      <c r="M21" s="169"/>
      <c r="N21" s="169"/>
      <c r="O21" s="169"/>
      <c r="P21" s="169"/>
      <c r="Q21" s="169"/>
      <c r="R21" s="102"/>
    </row>
    <row r="22" spans="2:18" ht="12" customHeight="1">
      <c r="B22" s="2"/>
      <c r="C22" s="104"/>
      <c r="D22" s="103"/>
      <c r="E22" s="103"/>
      <c r="F22" s="103"/>
      <c r="G22" s="103"/>
      <c r="H22" s="107"/>
      <c r="I22" s="14"/>
      <c r="J22" s="104"/>
      <c r="K22" s="103"/>
      <c r="L22" s="103"/>
      <c r="M22" s="103"/>
      <c r="N22" s="103"/>
      <c r="O22" s="103"/>
      <c r="P22" s="103"/>
      <c r="Q22" s="103"/>
      <c r="R22" s="102"/>
    </row>
    <row r="23" spans="2:18" ht="12.75" customHeight="1">
      <c r="B23" s="2"/>
      <c r="C23" s="168" t="str">
        <f>IF($G$82="english","Fax:",IF($G$82="deutsch","Telefax:",IF($G$82="français","Téléfax:","Fax:")))</f>
        <v>Fax:</v>
      </c>
      <c r="D23" s="168"/>
      <c r="E23" s="169"/>
      <c r="F23" s="169"/>
      <c r="G23" s="169"/>
      <c r="H23" s="169"/>
      <c r="I23" s="14"/>
      <c r="J23" s="168" t="str">
        <f>IF($G$82="english","Fax:",IF($G$82="deutsch","Telefax:",IF($G$82="français","Téléfax:","Fax:")))</f>
        <v>Fax:</v>
      </c>
      <c r="K23" s="168"/>
      <c r="L23" s="169"/>
      <c r="M23" s="169"/>
      <c r="N23" s="169"/>
      <c r="O23" s="169"/>
      <c r="P23" s="169"/>
      <c r="Q23" s="169"/>
      <c r="R23" s="102"/>
    </row>
    <row r="24" spans="2:18" ht="6" customHeight="1">
      <c r="B24" s="2"/>
      <c r="C24" s="104"/>
      <c r="D24" s="103"/>
      <c r="E24" s="103"/>
      <c r="F24" s="103"/>
      <c r="G24" s="103"/>
      <c r="H24" s="107"/>
      <c r="I24" s="14"/>
      <c r="J24" s="104"/>
      <c r="K24" s="104"/>
      <c r="L24" s="103"/>
      <c r="M24" s="103"/>
      <c r="N24" s="103"/>
      <c r="O24" s="103"/>
      <c r="P24" s="103"/>
      <c r="Q24" s="103"/>
      <c r="R24" s="102"/>
    </row>
    <row r="25" spans="2:18" ht="32.25" customHeight="1">
      <c r="B25" s="2"/>
      <c r="C25" s="132" t="str">
        <f>IF($G$82="english","Project Reference:",IF($G$82="deutsch","Projekt Referenz:",IF($G$82="français","Référence du Projet:",IF($G$82="Japanese","プロジェクト名:","Project Reference:"))))</f>
        <v>Project Reference:</v>
      </c>
      <c r="D25" s="132"/>
      <c r="E25" s="167"/>
      <c r="F25" s="167"/>
      <c r="G25" s="167"/>
      <c r="H25" s="167"/>
      <c r="I25" s="108"/>
      <c r="J25" s="132" t="str">
        <f>IF($G$82="english","RFQ / Quote Number:",IF($G$82="deutsch","RFQ / Quotennummer:",IF($G$82="français","RFQ / Numéro de Quota:",IF($G$82="Japanese","見積番号:","RFQ / Quote Number:"))))</f>
        <v>RFQ / Quote Number:</v>
      </c>
      <c r="K25" s="132"/>
      <c r="L25" s="167"/>
      <c r="M25" s="167"/>
      <c r="N25" s="167"/>
      <c r="O25" s="167"/>
      <c r="P25" s="167"/>
      <c r="Q25" s="167"/>
      <c r="R25" s="102"/>
    </row>
    <row r="26" spans="2:18" ht="24" customHeight="1">
      <c r="B26" s="2"/>
      <c r="C26" s="105"/>
      <c r="D26" s="108"/>
      <c r="E26" s="108"/>
      <c r="F26" s="108"/>
      <c r="G26" s="108"/>
      <c r="H26" s="105"/>
      <c r="I26" s="14"/>
      <c r="J26" s="105"/>
      <c r="K26" s="108"/>
      <c r="L26" s="105"/>
      <c r="M26" s="105"/>
      <c r="N26" s="3"/>
      <c r="O26" s="105"/>
      <c r="P26" s="3"/>
      <c r="Q26" s="108"/>
      <c r="R26" s="102"/>
    </row>
    <row r="27" spans="2:18" ht="15" customHeight="1">
      <c r="B27" s="2"/>
      <c r="C27" s="164" t="str">
        <f>IF($G$82="english","Results Summary",IF($G$82="deutsch","Zusammenfassung der Resultate",IF($G$82="français","Résumé des Résultats",IF($G$82="Japanese","結果サマリー","Summary Results"))))</f>
        <v>Results Summary</v>
      </c>
      <c r="D27" s="164"/>
      <c r="E27" s="164"/>
      <c r="F27" s="164"/>
      <c r="G27" s="164"/>
      <c r="H27" s="164"/>
      <c r="I27" s="164"/>
      <c r="J27" s="164"/>
      <c r="K27" s="164"/>
      <c r="L27" s="164"/>
      <c r="M27" s="164"/>
      <c r="N27" s="164"/>
      <c r="O27" s="164"/>
      <c r="P27" s="164"/>
      <c r="Q27" s="164"/>
      <c r="R27" s="102"/>
    </row>
    <row r="28" spans="2:18" ht="15" customHeight="1">
      <c r="B28" s="2"/>
      <c r="C28" s="164"/>
      <c r="D28" s="164"/>
      <c r="E28" s="164"/>
      <c r="F28" s="164"/>
      <c r="G28" s="164"/>
      <c r="H28" s="164"/>
      <c r="I28" s="164"/>
      <c r="J28" s="164"/>
      <c r="K28" s="164"/>
      <c r="L28" s="164"/>
      <c r="M28" s="164"/>
      <c r="N28" s="164"/>
      <c r="O28" s="164"/>
      <c r="P28" s="164"/>
      <c r="Q28" s="164"/>
      <c r="R28" s="102"/>
    </row>
    <row r="29" spans="2:18" ht="24" customHeight="1">
      <c r="B29" s="2"/>
      <c r="C29" s="14"/>
      <c r="D29" s="14"/>
      <c r="E29" s="14"/>
      <c r="F29" s="14"/>
      <c r="G29" s="14"/>
      <c r="H29" s="29"/>
      <c r="I29" s="14"/>
      <c r="J29" s="14"/>
      <c r="K29" s="14"/>
      <c r="L29" s="3"/>
      <c r="M29" s="3"/>
      <c r="N29" s="3"/>
      <c r="O29" s="3"/>
      <c r="P29" s="3"/>
      <c r="Q29" s="3"/>
      <c r="R29" s="102"/>
    </row>
    <row r="30" spans="2:18" s="109" customFormat="1" ht="17.25" customHeight="1">
      <c r="B30" s="110"/>
      <c r="C30" s="165" t="str">
        <f>IF($G$82="english","The RAMS optical product monitor helps to minimize product losses and contributes to reducing costs of production and of waste water.",IF($G$82="deutsch","Der optische Produktwächter RAMS hilft Produktverluste zu minimieren und die Produktions- und Abwasserkosten entscheidend zu senken.",IF($G$82="français","Le gardien de produits optiques RAMS aide de réduire au minimum les pertes de production et d'abaisser les coûts d'assainissement.",IF($G$82="Japanese","光学式RAMSモニターは製品損失を最小限に抑え、製造コストと排水量の削減に貢献します","xxx"))))</f>
        <v>The RAMS optical product monitor helps to minimize product losses and contributes to reducing costs of production and of waste water.</v>
      </c>
      <c r="D30" s="165"/>
      <c r="E30" s="165"/>
      <c r="F30" s="165"/>
      <c r="G30" s="165"/>
      <c r="H30" s="165"/>
      <c r="I30" s="165"/>
      <c r="J30" s="165"/>
      <c r="K30" s="165"/>
      <c r="L30" s="165"/>
      <c r="M30" s="165"/>
      <c r="N30" s="165"/>
      <c r="O30" s="165"/>
      <c r="P30" s="165"/>
      <c r="Q30" s="165"/>
      <c r="R30" s="111"/>
    </row>
    <row r="31" spans="2:18" s="109" customFormat="1" ht="17.25" customHeight="1">
      <c r="B31" s="110"/>
      <c r="C31" s="160" t="str">
        <f>IF($G$82="english","Depending on your production rate, the payback period may be only a few months and in all cases will benefit from a significant increase in yield.",IF($G$82="deutsch","Je nach Produktmenge beträgt die Amortisationszeit nur wenige Monate verbunden mit einer deutlichen Ertragssteigerung.",IF($G$82="français","En fonction de la quantité de produit est de la période d'amortissement seulement quelques mois avec une nette augmentation de rendement.",IF($G$82="Japanese","お客様の製造頻度によっては投資回収にかかる時間は僅か数ヶ月となり、ほとんどの場合製品回収率が大きく向上します","xxx"))))</f>
        <v>Depending on your production rate, the payback period may be only a few months and in all cases will benefit from a significant increase in yield.</v>
      </c>
      <c r="D31" s="160"/>
      <c r="E31" s="160"/>
      <c r="F31" s="160"/>
      <c r="G31" s="160"/>
      <c r="H31" s="160"/>
      <c r="I31" s="160"/>
      <c r="J31" s="160"/>
      <c r="K31" s="160"/>
      <c r="L31" s="160"/>
      <c r="M31" s="160"/>
      <c r="N31" s="160"/>
      <c r="O31" s="160"/>
      <c r="P31" s="160"/>
      <c r="Q31" s="160"/>
      <c r="R31" s="111"/>
    </row>
    <row r="32" spans="2:18" s="98" customFormat="1" ht="48.75" customHeight="1">
      <c r="B32" s="94"/>
      <c r="C32" s="95"/>
      <c r="D32" s="95"/>
      <c r="E32" s="166" t="str">
        <f>IF($G$82="english","TOTAL initial investment",IF($G$82="deutsch","TOTAL Anschaffungskosten",IF($G$82="français","TOTAL coûts d'achat",IF($G$82="Japanese","初期投資総額","TOTAL initial investment"))))</f>
        <v>TOTAL initial investment</v>
      </c>
      <c r="F32" s="166"/>
      <c r="H32" s="166" t="str">
        <f>IF($G$82="english","TOTAL payback period",IF($G$82="deutsch","TOTAL Amortisationszeit",IF($G$82="français","TOTAL période d'amortissement",IF($G$82="Japanese","投資回収期間","TOTAL payback period"))))</f>
        <v>TOTAL payback period</v>
      </c>
      <c r="I32" s="166"/>
      <c r="J32" s="166"/>
      <c r="K32" s="166"/>
      <c r="L32" s="99"/>
      <c r="M32" s="166" t="str">
        <f>IF($G$82="english","Surplus in 10 years",IF($G$82="deutsch","Mehrertrag in 10 Jahren",IF($G$82="français","Économies réalisées sur 10 ans",IF($G$82="Japanese","10年間での余剰金額:","Surplus in 10 Years"))))</f>
        <v>Surplus in 10 years</v>
      </c>
      <c r="N32" s="166"/>
      <c r="O32" s="166"/>
      <c r="P32" s="166"/>
      <c r="Q32" s="96"/>
      <c r="R32" s="97"/>
    </row>
    <row r="33" spans="2:18" ht="5.25" customHeight="1">
      <c r="B33" s="2"/>
      <c r="C33" s="14"/>
      <c r="D33" s="14"/>
      <c r="F33" s="14"/>
      <c r="G33" s="18"/>
      <c r="H33" s="29"/>
      <c r="I33" s="14"/>
      <c r="J33" s="14"/>
      <c r="K33" s="14"/>
      <c r="L33" s="3"/>
      <c r="M33" s="3"/>
      <c r="N33" s="3"/>
      <c r="O33" s="3"/>
      <c r="P33" s="3"/>
      <c r="Q33" s="3"/>
      <c r="R33" s="102"/>
    </row>
    <row r="34" spans="2:18" ht="39" customHeight="1">
      <c r="B34" s="2"/>
      <c r="C34" s="161" t="str">
        <f>IF($G$82="english","Installation point 1",IF($G$82="deutsch","Installations-punkt 1",IF($G$82="français","Point d'installation 1",IF($G$82="Japanese","導入ポイント1","Installation-point 1"))))</f>
        <v>Installation point 1</v>
      </c>
      <c r="D34" s="161"/>
      <c r="E34" s="101">
        <f>G68</f>
        <v>0</v>
      </c>
      <c r="F34" s="35" t="str">
        <f>I82</f>
        <v>EUR</v>
      </c>
      <c r="G34" s="25"/>
      <c r="H34" s="33"/>
      <c r="I34" s="100" t="e">
        <f>G76</f>
        <v>#DIV/0!</v>
      </c>
      <c r="J34" s="37" t="str">
        <f>IF($G$82="english","Months",IF($G$82="deutsch","Monate",IF($G$82="français","Mois",IF($G$82="Japanese","ヶ月","Months"))))</f>
        <v>Months</v>
      </c>
      <c r="K34" s="26"/>
      <c r="L34" s="17"/>
      <c r="M34" s="162">
        <f>G78</f>
        <v>0</v>
      </c>
      <c r="N34" s="162"/>
      <c r="O34" s="162"/>
      <c r="P34" s="38" t="str">
        <f>I82</f>
        <v>EUR</v>
      </c>
      <c r="Q34" s="34"/>
      <c r="R34" s="102"/>
    </row>
    <row r="35" spans="2:18" ht="13.5" customHeight="1">
      <c r="B35" s="2"/>
      <c r="C35" s="76"/>
      <c r="D35" s="112"/>
      <c r="E35" s="18"/>
      <c r="F35" s="17"/>
      <c r="G35" s="22"/>
      <c r="H35" s="113"/>
      <c r="I35" s="76"/>
      <c r="J35" s="76"/>
      <c r="K35" s="23"/>
      <c r="L35" s="17"/>
      <c r="M35" s="17"/>
      <c r="N35" s="76"/>
      <c r="O35" s="76"/>
      <c r="P35" s="24"/>
      <c r="Q35" s="24"/>
      <c r="R35" s="114"/>
    </row>
    <row r="36" spans="2:18" ht="39" customHeight="1">
      <c r="B36" s="2"/>
      <c r="C36" s="161" t="str">
        <f>IF($G$82="english","Installation point 2",IF($G$82="deutsch","Installations-punkt 2",IF($G$82="français","Point d'installation 2",IF($G$82="Japanese","導入ポイント2:","Installation-point 2"))))</f>
        <v>Installation point 2</v>
      </c>
      <c r="D36" s="161"/>
      <c r="E36" s="101">
        <f>I68</f>
        <v>0</v>
      </c>
      <c r="F36" s="35" t="str">
        <f>I82</f>
        <v>EUR</v>
      </c>
      <c r="G36" s="25"/>
      <c r="H36" s="31"/>
      <c r="I36" s="36" t="e">
        <f>I76</f>
        <v>#DIV/0!</v>
      </c>
      <c r="J36" s="37" t="str">
        <f>IF($G$82="english","Months",IF($G$82="deutsch","Monate",IF($G$82="français","Mois",IF($G$82="Japanese","ヶ月","Months"))))</f>
        <v>Months</v>
      </c>
      <c r="K36" s="26"/>
      <c r="L36" s="17"/>
      <c r="M36" s="162">
        <f>I78</f>
        <v>0</v>
      </c>
      <c r="N36" s="162"/>
      <c r="O36" s="162"/>
      <c r="P36" s="38" t="str">
        <f>I82</f>
        <v>EUR</v>
      </c>
      <c r="Q36" s="34"/>
      <c r="R36" s="102"/>
    </row>
    <row r="37" spans="2:18" ht="24" customHeight="1">
      <c r="B37" s="2"/>
      <c r="C37" s="14"/>
      <c r="D37" s="14"/>
      <c r="E37" s="14"/>
      <c r="F37" s="14"/>
      <c r="G37" s="14"/>
      <c r="H37" s="29"/>
      <c r="I37" s="14"/>
      <c r="J37" s="14"/>
      <c r="K37" s="14"/>
      <c r="L37" s="3"/>
      <c r="M37" s="3"/>
      <c r="N37" s="3"/>
      <c r="O37" s="3"/>
      <c r="P37" s="3"/>
      <c r="Q37" s="3"/>
      <c r="R37" s="102"/>
    </row>
    <row r="38" spans="2:18" ht="15.75" customHeight="1">
      <c r="B38" s="2"/>
      <c r="C38" s="164" t="str">
        <f>IF($G$82="english","Data Entry &amp; Results Calculation",IF($G$82="deutsch","Dateneingabe &amp; Berechnung der Resultate",IF($G$82="français","Entrée de Données &amp; Calcul des Résultats",IF($G$82="Japanese","データ入力&amp;シミュレーション結果","Data Entry &amp; Results Calculation"))))</f>
        <v>Data Entry &amp; Results Calculation</v>
      </c>
      <c r="D38" s="164"/>
      <c r="E38" s="164"/>
      <c r="F38" s="164"/>
      <c r="G38" s="164"/>
      <c r="H38" s="164"/>
      <c r="I38" s="164"/>
      <c r="J38" s="164"/>
      <c r="K38" s="164"/>
      <c r="L38" s="164"/>
      <c r="M38" s="164"/>
      <c r="N38" s="164"/>
      <c r="O38" s="164"/>
      <c r="P38" s="164"/>
      <c r="Q38" s="164"/>
      <c r="R38" s="102"/>
    </row>
    <row r="39" spans="2:18" ht="15.75" customHeight="1">
      <c r="B39" s="2"/>
      <c r="C39" s="164"/>
      <c r="D39" s="164"/>
      <c r="E39" s="164"/>
      <c r="F39" s="164"/>
      <c r="G39" s="164"/>
      <c r="H39" s="164"/>
      <c r="I39" s="164"/>
      <c r="J39" s="164"/>
      <c r="K39" s="164"/>
      <c r="L39" s="164"/>
      <c r="M39" s="164"/>
      <c r="N39" s="164"/>
      <c r="O39" s="164"/>
      <c r="P39" s="164"/>
      <c r="Q39" s="164"/>
      <c r="R39" s="102"/>
    </row>
    <row r="40" spans="2:18" ht="24" customHeight="1">
      <c r="B40" s="2"/>
      <c r="C40" s="3"/>
      <c r="D40" s="3"/>
      <c r="E40" s="3"/>
      <c r="F40" s="3"/>
      <c r="G40" s="160"/>
      <c r="H40" s="160"/>
      <c r="I40" s="160"/>
      <c r="J40" s="160"/>
      <c r="K40" s="160"/>
      <c r="L40" s="3"/>
      <c r="M40" s="3"/>
      <c r="N40" s="3"/>
      <c r="O40" s="160"/>
      <c r="P40" s="160"/>
      <c r="Q40" s="160"/>
      <c r="R40" s="102"/>
    </row>
    <row r="41" spans="2:18" ht="12" customHeight="1">
      <c r="B41" s="2"/>
      <c r="C41" s="3"/>
      <c r="D41" s="3"/>
      <c r="E41" s="3"/>
      <c r="F41" s="3"/>
      <c r="G41" s="160" t="s">
        <v>364</v>
      </c>
      <c r="H41" s="160"/>
      <c r="I41" s="160"/>
      <c r="J41" s="160"/>
      <c r="K41" s="3"/>
      <c r="L41" s="39" t="str">
        <f>IF($G$82="english","Current system",IF($G$82="deutsch","Anderer Sensortyp",IF($G$82="français","Autre type de capteur",IF($G$82="Japanese","現行システム","Current system"))))</f>
        <v>Current system</v>
      </c>
      <c r="M41" s="107"/>
      <c r="N41" s="115" t="str">
        <f>IF($G$82="english","Legend",IF($G$82="deutsch","Legende",IF($G$82="français","Légende",IF($G$82="Japanese","凡例","Legend"))))</f>
        <v>Legend</v>
      </c>
      <c r="O41" s="3"/>
      <c r="P41" s="3"/>
      <c r="Q41" s="3"/>
      <c r="R41" s="102"/>
    </row>
    <row r="42" spans="2:18" ht="15.75" customHeight="1">
      <c r="B42" s="2"/>
      <c r="C42" s="3"/>
      <c r="D42" s="3"/>
      <c r="E42" s="3"/>
      <c r="F42" s="3"/>
      <c r="G42" s="163" t="str">
        <f>IF($G$82="english","Installation point 1",IF($G$82="deutsch","Installationspunkt 1",IF($G$82="français","Point d'installation 1",IF($G$82="Japanese","導入ポイント1","Installation point 1"))))</f>
        <v>Installation point 1</v>
      </c>
      <c r="H42" s="163"/>
      <c r="I42" s="163" t="str">
        <f>IF($G$82="english","Installation point 2",IF($G$82="deutsch","Installationspunkt 2",IF($G$82="français","Point d'installation 2",IF($G$82="Japanese","導入ポイント2","Installation point 2"))))</f>
        <v>Installation point 2</v>
      </c>
      <c r="J42" s="163"/>
      <c r="K42" s="40"/>
      <c r="M42" s="107"/>
      <c r="N42" s="18"/>
      <c r="O42" s="3"/>
      <c r="P42" s="3"/>
      <c r="Q42" s="3"/>
      <c r="R42" s="102"/>
    </row>
    <row r="43" spans="2:18" ht="4.5" customHeight="1" hidden="1">
      <c r="B43" s="2"/>
      <c r="C43" s="3"/>
      <c r="D43" s="3"/>
      <c r="E43" s="3"/>
      <c r="F43" s="3"/>
      <c r="G43" s="3"/>
      <c r="H43" s="107"/>
      <c r="I43" s="3"/>
      <c r="J43" s="3"/>
      <c r="L43" s="3"/>
      <c r="M43" s="107"/>
      <c r="N43" s="3"/>
      <c r="O43" s="3"/>
      <c r="P43" s="3"/>
      <c r="Q43" s="3"/>
      <c r="R43" s="102"/>
    </row>
    <row r="44" spans="2:18" ht="15" customHeight="1">
      <c r="B44" s="2"/>
      <c r="C44" s="135" t="str">
        <f>IF(L82="mm",IF($G$82="english","Product price per liter",IF($G$82="deutsch","Produktpreis pro Liter",IF($G$82="français","Prix du produit au litre",IF($G$82="Japanese","1Lあたりの製品価格","Product price per liter")))),IF($G$82="english","Product price per gallon",IF($G$82="deutsch","Produktpreis pro Gallone",IF($G$82="français","Prix du produit au gallon",IF($G$82="Japanese","1ガロンあたりの製品価格","Product price per gallon")))))</f>
        <v>Product price per liter</v>
      </c>
      <c r="D44" s="135"/>
      <c r="E44" s="135"/>
      <c r="F44" s="54" t="str">
        <f>IF(L82="mm",""&amp;I82&amp;" /  l",""&amp;I82&amp;" / gal")</f>
        <v>EUR /  l</v>
      </c>
      <c r="G44" s="41"/>
      <c r="H44" s="55"/>
      <c r="I44" s="128"/>
      <c r="J44" s="151"/>
      <c r="L44" s="42"/>
      <c r="M44" s="3"/>
      <c r="N44" s="152"/>
      <c r="O44" s="153"/>
      <c r="P44" s="3" t="str">
        <f>IF($G$82="english","Insert data",IF($G$82="deutsch","Daten eingeben",IF($G$82="français","Entrez des données",IF($G$82="Japanese","入力データ","Insert Data"))))</f>
        <v>Insert data</v>
      </c>
      <c r="R44" s="102"/>
    </row>
    <row r="45" spans="2:18" ht="5.25" customHeight="1">
      <c r="B45" s="2"/>
      <c r="C45" s="53"/>
      <c r="D45" s="53"/>
      <c r="E45" s="53"/>
      <c r="F45" s="54"/>
      <c r="G45" s="56"/>
      <c r="H45" s="55"/>
      <c r="I45" s="56"/>
      <c r="J45" s="55"/>
      <c r="L45" s="57"/>
      <c r="M45" s="3"/>
      <c r="N45" s="3"/>
      <c r="O45" s="3"/>
      <c r="P45" s="3"/>
      <c r="R45" s="102"/>
    </row>
    <row r="46" spans="2:18" ht="12.75">
      <c r="B46" s="2"/>
      <c r="C46" s="135" t="str">
        <f>IF($G$82="english","Pipe diameter",IF($G$82="deutsch","Rohrdurchmesser",IF($G$82="français","Diamètre du tube",IF($G$82="Japanese","配管径","Pipe Diameter"))))</f>
        <v>Pipe diameter</v>
      </c>
      <c r="D46" s="135"/>
      <c r="E46" s="135"/>
      <c r="F46" s="54" t="str">
        <f>L82</f>
        <v>mm</v>
      </c>
      <c r="G46" s="43"/>
      <c r="H46" s="58"/>
      <c r="I46" s="148"/>
      <c r="J46" s="149"/>
      <c r="L46" s="44"/>
      <c r="M46" s="3"/>
      <c r="N46" s="150"/>
      <c r="O46" s="125"/>
      <c r="P46" s="3" t="str">
        <f>IF($G$82="english","Result",IF($G$82="deutsch","Resultat",IF($G$82="français","Résultat",IF($G$82="Japanese","計算結果","Result"))))</f>
        <v>Result</v>
      </c>
      <c r="R46" s="102"/>
    </row>
    <row r="47" spans="2:18" ht="6" customHeight="1">
      <c r="B47" s="2"/>
      <c r="C47" s="53"/>
      <c r="D47" s="53"/>
      <c r="E47" s="53"/>
      <c r="F47" s="54"/>
      <c r="G47" s="59"/>
      <c r="H47" s="58"/>
      <c r="I47" s="59"/>
      <c r="J47" s="58"/>
      <c r="L47" s="60"/>
      <c r="M47" s="3"/>
      <c r="N47" s="3"/>
      <c r="O47" s="3"/>
      <c r="P47" s="3"/>
      <c r="R47" s="102"/>
    </row>
    <row r="48" spans="2:18" ht="12.75">
      <c r="B48" s="2"/>
      <c r="C48" s="135" t="str">
        <f>IF($G$82="english","Flow speed",IF($G$82="deutsch","Strömungsgeschwindigkeit",IF($G$82="français","Vitesse d'écoulement",IF($G$82="Japanese","プロセス流束","Flow Speed"))))</f>
        <v>Flow speed</v>
      </c>
      <c r="D48" s="135"/>
      <c r="E48" s="135"/>
      <c r="F48" s="54" t="str">
        <f>""&amp;L82&amp;" / s "</f>
        <v>mm / s </v>
      </c>
      <c r="G48" s="43"/>
      <c r="H48" s="58"/>
      <c r="I48" s="148"/>
      <c r="J48" s="149"/>
      <c r="L48" s="45"/>
      <c r="M48" s="3"/>
      <c r="N48" s="126"/>
      <c r="O48" s="127"/>
      <c r="P48" s="3" t="str">
        <f>IF($G$82="english","Other system",IF($G$82="deutsch","Anderes System",IF($G$82="français","Autre système",IF($G$82="Japanese","その他のシステム","Other system"))))</f>
        <v>Other system</v>
      </c>
      <c r="R48" s="102"/>
    </row>
    <row r="49" spans="2:18" ht="6" customHeight="1">
      <c r="B49" s="2"/>
      <c r="C49" s="53"/>
      <c r="D49" s="53"/>
      <c r="E49" s="53"/>
      <c r="F49" s="54"/>
      <c r="G49" s="59"/>
      <c r="H49" s="58"/>
      <c r="I49" s="59"/>
      <c r="J49" s="58"/>
      <c r="L49" s="61"/>
      <c r="M49" s="3"/>
      <c r="N49" s="3"/>
      <c r="O49" s="3"/>
      <c r="P49" s="3"/>
      <c r="R49" s="102"/>
    </row>
    <row r="50" spans="2:18" ht="12.75">
      <c r="B50" s="2"/>
      <c r="C50" s="135" t="str">
        <f>IF($G$82="english","Operating cycles per day",IF($G$82="deutsch","Schaltzyklen pro Tag",IF($G$82="français","Cycles de fonctionnement par jour",IF($G$82="Japanese","1日あたりの運転サイクル数","Operating cycles per day"))))</f>
        <v>Operating cycles per day</v>
      </c>
      <c r="D50" s="135"/>
      <c r="E50" s="135"/>
      <c r="F50" s="54" t="str">
        <f>IF($G$82="english","number",IF($G$82="deutsch","Anzahl",IF($G$82="français","Nombre",IF($G$82="Japanese","回","Number"))))</f>
        <v>number</v>
      </c>
      <c r="G50" s="43"/>
      <c r="H50" s="58"/>
      <c r="I50" s="148"/>
      <c r="J50" s="149"/>
      <c r="L50" s="44"/>
      <c r="M50" s="3"/>
      <c r="N50" s="156"/>
      <c r="O50" s="157"/>
      <c r="P50" s="3" t="str">
        <f>IF($G$82="english","Calculated value",IF($G$82="deutsch","Berechneter Wert",IF($G$82="français","Valeur calculé",IF($G$82="Japanese","計算値","Calculated value"))))</f>
        <v>Calculated value</v>
      </c>
      <c r="R50" s="102"/>
    </row>
    <row r="51" spans="2:18" ht="6" customHeight="1">
      <c r="B51" s="2"/>
      <c r="C51" s="53"/>
      <c r="D51" s="53"/>
      <c r="E51" s="53"/>
      <c r="F51" s="54"/>
      <c r="G51" s="59"/>
      <c r="H51" s="58"/>
      <c r="I51" s="59"/>
      <c r="J51" s="58"/>
      <c r="L51" s="60"/>
      <c r="M51" s="3"/>
      <c r="N51" s="3"/>
      <c r="O51" s="3"/>
      <c r="P51" s="3"/>
      <c r="Q51" s="3"/>
      <c r="R51" s="102"/>
    </row>
    <row r="52" spans="2:18" ht="12.75">
      <c r="B52" s="2"/>
      <c r="C52" s="135" t="str">
        <f>IF($G$82="english","Time saved using RAMS as switch",IF($G$82="deutsch","Schaltzeitgewinn mit RAMS",IF($G$82="français","Gain de temps par cycle avec RAMS",IF($G$82="Japanese","RAMS使用により節約される切り替え時間","Time saved using RAMS as switch"))))</f>
        <v>Time saved using RAMS as switch</v>
      </c>
      <c r="D52" s="135"/>
      <c r="E52" s="135"/>
      <c r="F52" s="54" t="s">
        <v>363</v>
      </c>
      <c r="G52" s="46"/>
      <c r="H52" s="62"/>
      <c r="I52" s="158"/>
      <c r="J52" s="159"/>
      <c r="L52" s="47"/>
      <c r="M52" s="3"/>
      <c r="N52" s="3"/>
      <c r="O52" s="3"/>
      <c r="P52" s="3"/>
      <c r="Q52" s="3"/>
      <c r="R52" s="102"/>
    </row>
    <row r="53" spans="2:18" ht="6" customHeight="1">
      <c r="B53" s="2"/>
      <c r="C53" s="53"/>
      <c r="D53" s="53"/>
      <c r="E53" s="53"/>
      <c r="F53" s="54"/>
      <c r="G53" s="63"/>
      <c r="H53" s="62"/>
      <c r="I53" s="63"/>
      <c r="J53" s="62"/>
      <c r="L53" s="64"/>
      <c r="M53" s="3"/>
      <c r="N53" s="3"/>
      <c r="O53" s="3"/>
      <c r="P53" s="3"/>
      <c r="Q53" s="3"/>
      <c r="R53" s="102"/>
    </row>
    <row r="54" spans="2:18" ht="12.75">
      <c r="B54" s="2"/>
      <c r="C54" s="135" t="str">
        <f>IF($G$82="english","Workdays per year",IF($G$82="deutsch","Arbeitstage pro Jahr:",IF($G$82="français","Jours ouvrés par an",IF($G$82="Japanese","年間稼働日数","Workdays per year:"))))</f>
        <v>Workdays per year</v>
      </c>
      <c r="D54" s="135"/>
      <c r="E54" s="135"/>
      <c r="F54" s="54" t="str">
        <f>IF($G$82="english","Days",IF($G$82="deutsch","Tage",IF($G$82="français","Jours",IF($G$82="Japanese","日","Days"))))</f>
        <v>Days</v>
      </c>
      <c r="G54" s="51"/>
      <c r="H54" s="62"/>
      <c r="I54" s="146"/>
      <c r="J54" s="147"/>
      <c r="L54" s="52"/>
      <c r="M54" s="3"/>
      <c r="N54" s="3"/>
      <c r="O54" s="3"/>
      <c r="P54" s="3"/>
      <c r="Q54" s="3"/>
      <c r="R54" s="102"/>
    </row>
    <row r="55" spans="2:18" ht="6" customHeight="1">
      <c r="B55" s="2"/>
      <c r="C55" s="21"/>
      <c r="D55" s="21"/>
      <c r="E55" s="65"/>
      <c r="F55" s="66"/>
      <c r="G55" s="62"/>
      <c r="H55" s="62"/>
      <c r="I55" s="62"/>
      <c r="J55" s="62"/>
      <c r="L55" s="64"/>
      <c r="M55" s="3"/>
      <c r="N55" s="3"/>
      <c r="O55" s="3"/>
      <c r="P55" s="3"/>
      <c r="Q55" s="3"/>
      <c r="R55" s="102"/>
    </row>
    <row r="56" spans="2:18" ht="12.75">
      <c r="B56" s="2"/>
      <c r="C56" s="135" t="str">
        <f>IF($G$82="english","Circulatory / Flow rate",IF($G$82="deutsch","Volumenstrom",IF($G$82="français","Débit volumétrique",IF($G$82="Japanese","循環量 / 流量","Circulatory / Flow Rate"))))</f>
        <v>Circulatory / Flow rate</v>
      </c>
      <c r="D56" s="135"/>
      <c r="E56" s="135"/>
      <c r="F56" s="54" t="str">
        <f>IF(L82="mm","l / s","gal / s")</f>
        <v>l / s</v>
      </c>
      <c r="G56" s="67">
        <f>3.14*G46*G46*G48/4000</f>
        <v>0</v>
      </c>
      <c r="H56" s="68"/>
      <c r="I56" s="154">
        <f>3.14*I46*I46*I48/4000</f>
        <v>0</v>
      </c>
      <c r="J56" s="155"/>
      <c r="L56" s="69">
        <f>3.14*L46*L46*L48/4000</f>
        <v>0</v>
      </c>
      <c r="M56" s="3"/>
      <c r="N56" s="3"/>
      <c r="O56" s="3"/>
      <c r="P56" s="3"/>
      <c r="Q56" s="3"/>
      <c r="R56" s="102"/>
    </row>
    <row r="57" spans="2:18" ht="6" customHeight="1">
      <c r="B57" s="2"/>
      <c r="C57" s="53"/>
      <c r="D57" s="53"/>
      <c r="E57" s="53"/>
      <c r="F57" s="54"/>
      <c r="G57" s="62"/>
      <c r="H57" s="62"/>
      <c r="I57" s="62"/>
      <c r="J57" s="62"/>
      <c r="L57" s="64"/>
      <c r="M57" s="3"/>
      <c r="N57" s="3"/>
      <c r="O57" s="3"/>
      <c r="P57" s="3"/>
      <c r="Q57" s="3"/>
      <c r="R57" s="102"/>
    </row>
    <row r="58" spans="2:18" ht="12.75">
      <c r="B58" s="2"/>
      <c r="C58" s="135" t="str">
        <f>IF($G$82="english","Product benefit per operating cycle",IF($G$82="deutsch","Produktgewinn pro Schaltzyklus",IF($G$82="français","Bénéfice de produit par cycles de fonctionnement",IF($G$82="Japanese","1サイクルあたりの製品節約量","Product benefit per operating cycle"))))</f>
        <v>Product benefit per operating cycle</v>
      </c>
      <c r="D58" s="135"/>
      <c r="E58" s="135"/>
      <c r="F58" s="54" t="str">
        <f>IF(L82="mm","l","gal")</f>
        <v>l</v>
      </c>
      <c r="G58" s="67">
        <f>G52*G56</f>
        <v>0</v>
      </c>
      <c r="H58" s="68"/>
      <c r="I58" s="154">
        <f>I52*I56</f>
        <v>0</v>
      </c>
      <c r="J58" s="155"/>
      <c r="L58" s="69">
        <f>L52*L56</f>
        <v>0</v>
      </c>
      <c r="M58" s="3"/>
      <c r="N58" s="3"/>
      <c r="O58" s="3"/>
      <c r="P58" s="3"/>
      <c r="Q58" s="3"/>
      <c r="R58" s="102"/>
    </row>
    <row r="59" spans="2:18" ht="6" customHeight="1">
      <c r="B59" s="2"/>
      <c r="C59" s="53"/>
      <c r="D59" s="53"/>
      <c r="E59" s="53"/>
      <c r="F59" s="54"/>
      <c r="G59" s="62"/>
      <c r="H59" s="62"/>
      <c r="I59" s="62"/>
      <c r="J59" s="62"/>
      <c r="L59" s="64"/>
      <c r="M59" s="3"/>
      <c r="N59" s="3"/>
      <c r="O59" s="3"/>
      <c r="P59" s="3"/>
      <c r="Q59" s="3"/>
      <c r="R59" s="102"/>
    </row>
    <row r="60" spans="2:18" ht="12.75">
      <c r="B60" s="2"/>
      <c r="C60" s="135" t="str">
        <f>IF($G$82="english","Annual product benefit",IF($G$82="deutsch","Produktgewinn pro Jahr",IF($G$82="français","Bénéfice de produit annuel",IF($G$82="Japanese","年間の製品節約量","Annual product benefit"))))</f>
        <v>Annual product benefit</v>
      </c>
      <c r="D60" s="135"/>
      <c r="E60" s="135"/>
      <c r="F60" s="54" t="str">
        <f>IF(L82="mm","l","gal")</f>
        <v>l</v>
      </c>
      <c r="G60" s="70">
        <f>G50*G54*G58</f>
        <v>0</v>
      </c>
      <c r="H60" s="71"/>
      <c r="I60" s="142">
        <f>I50*I54*I58</f>
        <v>0</v>
      </c>
      <c r="J60" s="143"/>
      <c r="L60" s="72">
        <f>L50*L54*L58</f>
        <v>0</v>
      </c>
      <c r="M60" s="3"/>
      <c r="N60" s="3"/>
      <c r="O60" s="3"/>
      <c r="P60" s="3"/>
      <c r="Q60" s="3"/>
      <c r="R60" s="102"/>
    </row>
    <row r="61" spans="2:18" ht="6" customHeight="1">
      <c r="B61" s="2"/>
      <c r="C61" s="53"/>
      <c r="D61" s="53"/>
      <c r="E61" s="53"/>
      <c r="F61" s="54"/>
      <c r="G61" s="62"/>
      <c r="H61" s="62"/>
      <c r="I61" s="62"/>
      <c r="J61" s="62"/>
      <c r="L61" s="64"/>
      <c r="M61" s="3"/>
      <c r="N61" s="3"/>
      <c r="O61" s="3"/>
      <c r="P61" s="3"/>
      <c r="Q61" s="3"/>
      <c r="R61" s="102"/>
    </row>
    <row r="62" spans="2:18" ht="12.75">
      <c r="B62" s="2"/>
      <c r="C62" s="135" t="str">
        <f>IF($G$82="english","Annual yield",IF($G$82="deutsch","Ertrag pro Jahr",IF($G$82="français","Rendement annuel",IF($G$82="Japanese","年間の製品節約額","Annual yield"))))</f>
        <v>Annual yield</v>
      </c>
      <c r="D62" s="135"/>
      <c r="E62" s="135"/>
      <c r="F62" s="54" t="str">
        <f>I82</f>
        <v>EUR</v>
      </c>
      <c r="G62" s="73">
        <f>G44*G60</f>
        <v>0</v>
      </c>
      <c r="H62" s="74"/>
      <c r="I62" s="144">
        <f>I44*I60</f>
        <v>0</v>
      </c>
      <c r="J62" s="145"/>
      <c r="L62" s="75">
        <f>L44*L60</f>
        <v>0</v>
      </c>
      <c r="M62" s="3"/>
      <c r="N62" s="3"/>
      <c r="O62" s="3"/>
      <c r="P62" s="3"/>
      <c r="Q62" s="3"/>
      <c r="R62" s="102"/>
    </row>
    <row r="63" spans="2:18" ht="6" customHeight="1">
      <c r="B63" s="2"/>
      <c r="C63" s="132"/>
      <c r="D63" s="132"/>
      <c r="E63" s="132"/>
      <c r="F63" s="77"/>
      <c r="G63" s="78"/>
      <c r="H63" s="78"/>
      <c r="I63" s="78"/>
      <c r="J63" s="78"/>
      <c r="L63" s="64"/>
      <c r="M63" s="3"/>
      <c r="N63" s="3"/>
      <c r="O63" s="3"/>
      <c r="P63" s="3"/>
      <c r="Q63" s="3"/>
      <c r="R63" s="102"/>
    </row>
    <row r="64" spans="2:18" ht="12.75">
      <c r="B64" s="2"/>
      <c r="C64" s="135" t="str">
        <f>IF($G$82="english","Initial investment",IF($G$82="deutsch","Anschaffungskosten",IF($G$82="français","Frais d'achat",IF($G$82="Japanese","初期投資額","Initial investment"))))</f>
        <v>Initial investment</v>
      </c>
      <c r="D64" s="135"/>
      <c r="E64" s="135"/>
      <c r="F64" s="54" t="str">
        <f>I82</f>
        <v>EUR</v>
      </c>
      <c r="G64" s="48"/>
      <c r="H64" s="79"/>
      <c r="I64" s="140"/>
      <c r="J64" s="141"/>
      <c r="L64" s="49"/>
      <c r="M64" s="3"/>
      <c r="N64" s="3"/>
      <c r="O64" s="3"/>
      <c r="P64" s="3"/>
      <c r="Q64" s="3"/>
      <c r="R64" s="102"/>
    </row>
    <row r="65" spans="2:18" ht="6" customHeight="1">
      <c r="B65" s="2"/>
      <c r="C65" s="53"/>
      <c r="D65" s="53"/>
      <c r="E65" s="53"/>
      <c r="F65" s="54"/>
      <c r="G65" s="79"/>
      <c r="H65" s="79"/>
      <c r="I65" s="79"/>
      <c r="J65" s="79"/>
      <c r="L65" s="81"/>
      <c r="M65" s="3"/>
      <c r="N65" s="3"/>
      <c r="O65" s="3"/>
      <c r="P65" s="3"/>
      <c r="Q65" s="3"/>
      <c r="R65" s="102"/>
    </row>
    <row r="66" spans="2:18" ht="12.75">
      <c r="B66" s="2"/>
      <c r="C66" s="135" t="str">
        <f>IF($G$82="english","Installation cost",IF($G$82="deutsch","Installationskosten",IF($G$82="français","Frais d'installation",IF($G$82="Japanese","設置費用","Installation cost"))))</f>
        <v>Installation cost</v>
      </c>
      <c r="D66" s="135"/>
      <c r="E66" s="135"/>
      <c r="F66" s="54" t="str">
        <f>I82</f>
        <v>EUR</v>
      </c>
      <c r="G66" s="48"/>
      <c r="H66" s="79"/>
      <c r="I66" s="140"/>
      <c r="J66" s="141"/>
      <c r="L66" s="49"/>
      <c r="M66" s="3"/>
      <c r="N66" s="3"/>
      <c r="O66" s="3"/>
      <c r="P66" s="3"/>
      <c r="Q66" s="3"/>
      <c r="R66" s="102"/>
    </row>
    <row r="67" spans="2:18" ht="6" customHeight="1">
      <c r="B67" s="2"/>
      <c r="C67" s="53"/>
      <c r="D67" s="53"/>
      <c r="E67" s="53"/>
      <c r="F67" s="54"/>
      <c r="G67" s="79"/>
      <c r="H67" s="79"/>
      <c r="I67" s="79"/>
      <c r="J67" s="79"/>
      <c r="L67" s="81"/>
      <c r="M67" s="3"/>
      <c r="N67" s="3"/>
      <c r="O67" s="3"/>
      <c r="P67" s="3"/>
      <c r="Q67" s="3"/>
      <c r="R67" s="102"/>
    </row>
    <row r="68" spans="2:18" ht="12.75">
      <c r="B68" s="2"/>
      <c r="C68" s="132" t="str">
        <f>IF($G$82="english","TOTAL initial investment",IF($G$82="deutsch","TOTAL Anschaffungskosten",IF($G$82="français","TOTAL coûts d'achat",IF($G$82="Japanese","初期投資総額","TOTAL initial investment"))))</f>
        <v>TOTAL initial investment</v>
      </c>
      <c r="D68" s="132"/>
      <c r="E68" s="132"/>
      <c r="F68" s="77" t="str">
        <f>I82</f>
        <v>EUR</v>
      </c>
      <c r="G68" s="82">
        <f>G64+G66</f>
        <v>0</v>
      </c>
      <c r="H68" s="83"/>
      <c r="I68" s="138">
        <f>I64+I66</f>
        <v>0</v>
      </c>
      <c r="J68" s="139"/>
      <c r="L68" s="80"/>
      <c r="M68" s="3"/>
      <c r="N68" s="3"/>
      <c r="O68" s="3"/>
      <c r="P68" s="3"/>
      <c r="Q68" s="3"/>
      <c r="R68" s="102"/>
    </row>
    <row r="69" spans="2:18" ht="27.75" customHeight="1">
      <c r="B69" s="2"/>
      <c r="C69" s="53"/>
      <c r="D69" s="53"/>
      <c r="E69" s="53"/>
      <c r="F69" s="54"/>
      <c r="G69" s="79"/>
      <c r="H69" s="79"/>
      <c r="I69" s="79"/>
      <c r="J69" s="79"/>
      <c r="L69" s="81"/>
      <c r="M69" s="3"/>
      <c r="N69" s="3"/>
      <c r="O69" s="3"/>
      <c r="P69" s="3"/>
      <c r="Q69" s="3"/>
      <c r="R69" s="102"/>
    </row>
    <row r="70" spans="2:18" ht="12.75">
      <c r="B70" s="2"/>
      <c r="C70" s="135" t="str">
        <f>IF($G$82="english","Maintenance / Spare parts (for 10 years)",IF($G$82="deutsch","Wartung / Ersatzteile (für 10 Jahre)",IF($G$82="français","Maintenance / Pièces détachées (à 10 ans)",IF($G$82="Japanese","メンテナンス / 交換部品費用(10年間)","Maintenance / Spare parts (for 10 years)"))))</f>
        <v>Maintenance / Spare parts (for 10 years)</v>
      </c>
      <c r="D70" s="135"/>
      <c r="E70" s="135"/>
      <c r="F70" s="54" t="str">
        <f>I82</f>
        <v>EUR</v>
      </c>
      <c r="G70" s="48"/>
      <c r="H70" s="79"/>
      <c r="I70" s="140"/>
      <c r="J70" s="141"/>
      <c r="L70" s="49">
        <v>200000</v>
      </c>
      <c r="M70" s="3"/>
      <c r="N70" s="3"/>
      <c r="O70" s="3"/>
      <c r="P70" s="3"/>
      <c r="Q70" s="3"/>
      <c r="R70" s="102"/>
    </row>
    <row r="71" spans="2:18" ht="6" customHeight="1">
      <c r="B71" s="2"/>
      <c r="C71" s="53"/>
      <c r="D71" s="53"/>
      <c r="E71" s="53"/>
      <c r="F71" s="54"/>
      <c r="G71" s="79"/>
      <c r="H71" s="79"/>
      <c r="I71" s="79"/>
      <c r="J71" s="79"/>
      <c r="L71" s="81"/>
      <c r="M71" s="3"/>
      <c r="N71" s="3"/>
      <c r="O71" s="3"/>
      <c r="P71" s="3"/>
      <c r="Q71" s="3"/>
      <c r="R71" s="102"/>
    </row>
    <row r="72" spans="2:18" ht="12.75">
      <c r="B72" s="2"/>
      <c r="C72" s="135" t="str">
        <f>IF($G$82="english","Capital costs (for 10 years)",IF($G$82="deutsch","Kapitalkosten (für 10 Jahre)",IF($G$82="français","Coûts du capital (à 10 ans)",IF($G$82="Japanese","資本コスト(10年間)","Capital costs (for 10 years)"))))</f>
        <v>Capital costs (for 10 years)</v>
      </c>
      <c r="D72" s="135"/>
      <c r="E72" s="135"/>
      <c r="F72" s="54" t="str">
        <f>I82</f>
        <v>EUR</v>
      </c>
      <c r="G72" s="84">
        <f>G68*0.1*10/2</f>
        <v>0</v>
      </c>
      <c r="H72" s="85"/>
      <c r="I72" s="136">
        <f>I68*0.1*10/2</f>
        <v>0</v>
      </c>
      <c r="J72" s="137"/>
      <c r="L72" s="86">
        <f>L68*0.1*10/2</f>
        <v>0</v>
      </c>
      <c r="M72" s="3"/>
      <c r="N72" s="3"/>
      <c r="O72" s="3"/>
      <c r="P72" s="3"/>
      <c r="Q72" s="3"/>
      <c r="R72" s="102"/>
    </row>
    <row r="73" spans="2:18" ht="6" customHeight="1">
      <c r="B73" s="2"/>
      <c r="C73" s="53"/>
      <c r="D73" s="53"/>
      <c r="E73" s="53"/>
      <c r="F73" s="54"/>
      <c r="G73" s="79"/>
      <c r="H73" s="79"/>
      <c r="I73" s="79"/>
      <c r="J73" s="79"/>
      <c r="L73" s="87"/>
      <c r="M73" s="3"/>
      <c r="N73" s="3"/>
      <c r="O73" s="3"/>
      <c r="P73" s="3"/>
      <c r="Q73" s="3"/>
      <c r="R73" s="102"/>
    </row>
    <row r="74" spans="2:18" ht="12.75">
      <c r="B74" s="2"/>
      <c r="C74" s="135" t="str">
        <f>IF($G$82="english","Total costs (of 10 years' operation)",IF($G$82="deutsch","Gesamtkosten (für 10 Jahre Betrieb)",IF($G$82="français","Totalité des coûts (à 10 ans d'opération)",IF($G$82="Japanese","コスト総額(10年間)","Total Costs (of 10 Years Operating)"))))</f>
        <v>Total costs (of 10 years' operation)</v>
      </c>
      <c r="D74" s="135"/>
      <c r="E74" s="135"/>
      <c r="F74" s="54" t="str">
        <f>I82</f>
        <v>EUR</v>
      </c>
      <c r="G74" s="84">
        <f>G68+G70+G72</f>
        <v>0</v>
      </c>
      <c r="H74" s="85"/>
      <c r="I74" s="136">
        <f>I68+I70+I72</f>
        <v>0</v>
      </c>
      <c r="J74" s="137"/>
      <c r="L74" s="86">
        <f>L68+L70+L72</f>
        <v>200000</v>
      </c>
      <c r="M74" s="3"/>
      <c r="N74" s="3"/>
      <c r="O74" s="3"/>
      <c r="P74" s="3"/>
      <c r="Q74" s="3"/>
      <c r="R74" s="102"/>
    </row>
    <row r="75" spans="2:18" ht="6" customHeight="1">
      <c r="B75" s="2"/>
      <c r="C75" s="53"/>
      <c r="D75" s="53"/>
      <c r="E75" s="53"/>
      <c r="F75" s="54"/>
      <c r="G75" s="79"/>
      <c r="H75" s="79"/>
      <c r="I75" s="79"/>
      <c r="J75" s="79"/>
      <c r="L75" s="81"/>
      <c r="M75" s="3"/>
      <c r="N75" s="3"/>
      <c r="O75" s="3"/>
      <c r="P75" s="3"/>
      <c r="Q75" s="3"/>
      <c r="R75" s="102"/>
    </row>
    <row r="76" spans="2:18" ht="12.75">
      <c r="B76" s="2"/>
      <c r="C76" s="132" t="str">
        <f>IF($G$82="english","TOTAL payback period",IF($G$82="deutsch","TOTAL Amortisationszeit",IF($G$82="français","TOTAL période d'amortissement",IF($G$82="Japanese","投資回収期間","TOTAL payback period"))))</f>
        <v>TOTAL payback period</v>
      </c>
      <c r="D76" s="132"/>
      <c r="E76" s="132"/>
      <c r="F76" s="77" t="str">
        <f>IF($G$82="english","Months",IF($G$82="deutsch","Monate",IF($G$82="français","Mois",IF($G$82="Japanese","ヶ月","Months"))))</f>
        <v>Months</v>
      </c>
      <c r="G76" s="88" t="e">
        <f>G74/G62*12</f>
        <v>#DIV/0!</v>
      </c>
      <c r="H76" s="89"/>
      <c r="I76" s="133" t="e">
        <f>I74/I62*12</f>
        <v>#DIV/0!</v>
      </c>
      <c r="J76" s="134"/>
      <c r="L76" s="90" t="e">
        <f>L74/L62*12</f>
        <v>#DIV/0!</v>
      </c>
      <c r="M76" s="3"/>
      <c r="N76" s="3"/>
      <c r="O76" s="3"/>
      <c r="P76" s="3"/>
      <c r="Q76" s="3"/>
      <c r="R76" s="102"/>
    </row>
    <row r="77" spans="2:18" ht="6" customHeight="1">
      <c r="B77" s="2"/>
      <c r="C77" s="76"/>
      <c r="D77" s="76"/>
      <c r="E77" s="76"/>
      <c r="F77" s="77"/>
      <c r="G77" s="91"/>
      <c r="H77" s="92"/>
      <c r="I77" s="91"/>
      <c r="J77" s="92"/>
      <c r="L77" s="93"/>
      <c r="M77" s="3"/>
      <c r="N77" s="3"/>
      <c r="O77" s="3"/>
      <c r="P77" s="3"/>
      <c r="Q77" s="3"/>
      <c r="R77" s="102"/>
    </row>
    <row r="78" spans="2:18" ht="12.75">
      <c r="B78" s="2"/>
      <c r="C78" s="132" t="str">
        <f>IF($G$82="english","Surplus in 10 years",IF($G$82="deutsch","Mehrertrag in 10 Jahren",IF($G$82="français","Économies réalisées sur 10 ans",IF($G$82="Japanese","10年間での余剰金額","Surplus in 10 Years"))))</f>
        <v>Surplus in 10 years</v>
      </c>
      <c r="D78" s="132"/>
      <c r="E78" s="132"/>
      <c r="F78" s="77" t="str">
        <f>I82</f>
        <v>EUR</v>
      </c>
      <c r="G78" s="88">
        <f>G62*10-G74</f>
        <v>0</v>
      </c>
      <c r="H78" s="89"/>
      <c r="I78" s="133">
        <f>I62*10-I74</f>
        <v>0</v>
      </c>
      <c r="J78" s="134"/>
      <c r="L78" s="90"/>
      <c r="M78" s="3"/>
      <c r="N78" s="3"/>
      <c r="O78" s="3"/>
      <c r="P78" s="3"/>
      <c r="Q78" s="3"/>
      <c r="R78" s="102"/>
    </row>
    <row r="79" spans="2:18" ht="12.75">
      <c r="B79" s="2"/>
      <c r="C79" s="3"/>
      <c r="D79" s="3"/>
      <c r="E79" s="3"/>
      <c r="F79" s="3"/>
      <c r="G79" s="3"/>
      <c r="H79" s="107"/>
      <c r="I79" s="3"/>
      <c r="J79" s="3"/>
      <c r="K79" s="3"/>
      <c r="L79" s="3"/>
      <c r="M79" s="3"/>
      <c r="N79" s="3"/>
      <c r="O79" s="3"/>
      <c r="P79" s="3"/>
      <c r="Q79" s="3"/>
      <c r="R79" s="102"/>
    </row>
    <row r="80" spans="2:18" ht="12.75">
      <c r="B80" s="2"/>
      <c r="C80" s="19"/>
      <c r="D80" s="3"/>
      <c r="E80" s="107"/>
      <c r="F80" s="3"/>
      <c r="G80" s="116"/>
      <c r="H80" s="107"/>
      <c r="I80" s="116"/>
      <c r="J80" s="3"/>
      <c r="K80" s="3"/>
      <c r="L80" s="3"/>
      <c r="M80" s="3"/>
      <c r="N80" s="3"/>
      <c r="O80" s="117"/>
      <c r="P80" s="3"/>
      <c r="Q80" s="117"/>
      <c r="R80" s="102"/>
    </row>
    <row r="81" spans="2:18" ht="12.75">
      <c r="B81" s="2"/>
      <c r="C81" s="20"/>
      <c r="D81" s="3"/>
      <c r="E81" s="107"/>
      <c r="F81" s="3"/>
      <c r="G81" s="108" t="str">
        <f>IF($G$82="english","Language",IF($G$82="deutsch","Sprache",IF($G$82="français","Langage","Language")))</f>
        <v>Language</v>
      </c>
      <c r="H81" s="107"/>
      <c r="I81" s="129" t="str">
        <f>IF($G$82="english","Currency",IF($G$82="deutsch","Währung",IF($G$82="français","Monnaie","Currency")))</f>
        <v>Currency</v>
      </c>
      <c r="J81" s="129"/>
      <c r="K81" s="118"/>
      <c r="L81" s="108" t="str">
        <f>IF($G$82="english","Length",IF($G$82="deutsch","Messwert",IF($G$82="français","Mesure","Scale")))</f>
        <v>Length</v>
      </c>
      <c r="M81" s="3"/>
      <c r="N81" s="3"/>
      <c r="O81" s="117"/>
      <c r="P81" s="3"/>
      <c r="Q81" s="117"/>
      <c r="R81" s="102"/>
    </row>
    <row r="82" spans="2:18" ht="16.5" customHeight="1">
      <c r="B82" s="2"/>
      <c r="C82" s="103" t="str">
        <f>IF($G$82="english","Select language / currency / length here:",IF($G$82="deutsch","Wählen Sie Ihre Sprache / Währung / Messwert:",IF($G$82="français","Choisissez votre langage / monnaie / mesure ici:",IF($G$82="Japanese","言語/通貨単位/長さ単位をこちらからお選び下さい","Select language / currency / length here:"))))</f>
        <v>Select language / currency / length here:</v>
      </c>
      <c r="D82" s="3"/>
      <c r="E82" s="3"/>
      <c r="F82" s="3"/>
      <c r="G82" s="50" t="s">
        <v>366</v>
      </c>
      <c r="H82" s="107"/>
      <c r="I82" s="130" t="s">
        <v>2</v>
      </c>
      <c r="J82" s="131"/>
      <c r="L82" s="50" t="s">
        <v>367</v>
      </c>
      <c r="M82" s="3"/>
      <c r="N82" s="3"/>
      <c r="O82" s="3"/>
      <c r="P82" s="3"/>
      <c r="Q82" s="3"/>
      <c r="R82" s="102"/>
    </row>
    <row r="83" spans="2:18" ht="15">
      <c r="B83" s="7"/>
      <c r="C83" s="124" t="s">
        <v>0</v>
      </c>
      <c r="D83" s="8"/>
      <c r="E83" s="8"/>
      <c r="F83" s="9"/>
      <c r="G83" s="9"/>
      <c r="H83" s="32"/>
      <c r="I83" s="9"/>
      <c r="J83" s="9"/>
      <c r="K83" s="9"/>
      <c r="L83" s="9"/>
      <c r="M83" s="9"/>
      <c r="N83" s="9"/>
      <c r="O83" s="9"/>
      <c r="P83" s="9"/>
      <c r="Q83" s="9"/>
      <c r="R83" s="102"/>
    </row>
    <row r="84" spans="2:18" ht="18.75" customHeight="1">
      <c r="B84" s="2"/>
      <c r="C84" s="3" t="s">
        <v>365</v>
      </c>
      <c r="D84" s="3"/>
      <c r="E84" s="3"/>
      <c r="F84" s="3"/>
      <c r="G84" s="3"/>
      <c r="H84" s="107"/>
      <c r="I84" s="3"/>
      <c r="J84" s="3"/>
      <c r="K84" s="3"/>
      <c r="L84" s="3"/>
      <c r="M84" s="3"/>
      <c r="N84" s="3"/>
      <c r="O84" s="3"/>
      <c r="P84" s="3"/>
      <c r="Q84" s="3"/>
      <c r="R84" s="102"/>
    </row>
    <row r="85" spans="2:18" ht="8.25" customHeight="1" thickBot="1">
      <c r="B85" s="119"/>
      <c r="C85" s="120"/>
      <c r="D85" s="120"/>
      <c r="E85" s="120"/>
      <c r="F85" s="120"/>
      <c r="G85" s="120"/>
      <c r="H85" s="121"/>
      <c r="I85" s="120"/>
      <c r="J85" s="120"/>
      <c r="K85" s="120"/>
      <c r="L85" s="120"/>
      <c r="M85" s="120"/>
      <c r="N85" s="120"/>
      <c r="O85" s="120"/>
      <c r="P85" s="120"/>
      <c r="Q85" s="120"/>
      <c r="R85" s="122"/>
    </row>
    <row r="86" ht="9" customHeight="1">
      <c r="R86" s="12"/>
    </row>
    <row r="87" ht="15.75" customHeight="1"/>
    <row r="88" spans="11:13" ht="3.75" customHeight="1">
      <c r="K88" s="105"/>
      <c r="L88" s="123"/>
      <c r="M88" s="123"/>
    </row>
    <row r="90" ht="3.75" customHeight="1"/>
    <row r="91" ht="13.5" customHeight="1"/>
    <row r="92" ht="13.5" customHeight="1"/>
    <row r="93" ht="12.75">
      <c r="E93" s="3"/>
    </row>
    <row r="94" ht="14.25">
      <c r="S94" s="10"/>
    </row>
    <row r="98" ht="0.75" customHeight="1"/>
    <row r="100" ht="13.5" customHeight="1"/>
    <row r="102" ht="13.5" customHeight="1"/>
    <row r="104" ht="13.5" customHeight="1"/>
    <row r="106" ht="13.5" customHeight="1"/>
    <row r="108" ht="13.5" customHeight="1"/>
    <row r="115" spans="2:19" s="10" customFormat="1" ht="13.5" customHeight="1">
      <c r="B115" s="4"/>
      <c r="C115" s="4"/>
      <c r="D115" s="4"/>
      <c r="E115" s="4"/>
      <c r="F115" s="4"/>
      <c r="G115" s="4"/>
      <c r="H115" s="27"/>
      <c r="I115" s="4"/>
      <c r="J115" s="4"/>
      <c r="K115" s="4"/>
      <c r="L115" s="4"/>
      <c r="M115" s="4"/>
      <c r="N115" s="4"/>
      <c r="O115" s="4"/>
      <c r="P115" s="4"/>
      <c r="Q115" s="4"/>
      <c r="R115" s="3"/>
      <c r="S115" s="4"/>
    </row>
    <row r="116" ht="16.5" customHeight="1"/>
    <row r="117" ht="7.5" customHeight="1"/>
  </sheetData>
  <sheetProtection selectLockedCells="1"/>
  <protectedRanges>
    <protectedRange sqref="G44 I44 G46 I46 I48 G48 I50 I52 G50:G52 G54:G55 I54 L44 L46 L48 L50 L52 L54 G64 G66 I64 I66 L64 L66 G70 I70 L70 E7 E9 E11 E13 E15 E17 E19 E21 E23 E25 L7 L9 L11 L13 L15 L17 L19 L21 L23:L25" name="範囲1"/>
  </protectedRanges>
  <mergeCells count="98">
    <mergeCell ref="E13:H13"/>
    <mergeCell ref="L13:Q13"/>
    <mergeCell ref="E9:H9"/>
    <mergeCell ref="J9:K9"/>
    <mergeCell ref="L9:Q9"/>
    <mergeCell ref="C11:D11"/>
    <mergeCell ref="E11:H11"/>
    <mergeCell ref="J11:K11"/>
    <mergeCell ref="L11:Q11"/>
    <mergeCell ref="C9:D9"/>
    <mergeCell ref="C3:Q5"/>
    <mergeCell ref="C7:D7"/>
    <mergeCell ref="E7:H7"/>
    <mergeCell ref="J7:K7"/>
    <mergeCell ref="L7:Q7"/>
    <mergeCell ref="C15:D15"/>
    <mergeCell ref="E15:H15"/>
    <mergeCell ref="J15:K15"/>
    <mergeCell ref="L15:Q15"/>
    <mergeCell ref="C17:D17"/>
    <mergeCell ref="E17:H17"/>
    <mergeCell ref="J17:K17"/>
    <mergeCell ref="L17:Q17"/>
    <mergeCell ref="C19:D19"/>
    <mergeCell ref="E19:H19"/>
    <mergeCell ref="J19:K19"/>
    <mergeCell ref="L19:Q19"/>
    <mergeCell ref="C21:D21"/>
    <mergeCell ref="E21:H21"/>
    <mergeCell ref="J21:K21"/>
    <mergeCell ref="L21:Q21"/>
    <mergeCell ref="C23:D23"/>
    <mergeCell ref="E23:H23"/>
    <mergeCell ref="J23:K23"/>
    <mergeCell ref="L23:Q23"/>
    <mergeCell ref="C25:D25"/>
    <mergeCell ref="E25:H25"/>
    <mergeCell ref="J25:K25"/>
    <mergeCell ref="L25:Q25"/>
    <mergeCell ref="G42:H42"/>
    <mergeCell ref="I42:J42"/>
    <mergeCell ref="C27:Q28"/>
    <mergeCell ref="C30:Q30"/>
    <mergeCell ref="C31:Q31"/>
    <mergeCell ref="E32:F32"/>
    <mergeCell ref="H32:K32"/>
    <mergeCell ref="M32:P32"/>
    <mergeCell ref="C38:Q39"/>
    <mergeCell ref="G41:J41"/>
    <mergeCell ref="G40:K40"/>
    <mergeCell ref="O40:Q40"/>
    <mergeCell ref="C34:D34"/>
    <mergeCell ref="M34:O34"/>
    <mergeCell ref="C36:D36"/>
    <mergeCell ref="M36:O36"/>
    <mergeCell ref="C44:E44"/>
    <mergeCell ref="I44:J44"/>
    <mergeCell ref="N44:O44"/>
    <mergeCell ref="C58:E58"/>
    <mergeCell ref="I58:J58"/>
    <mergeCell ref="N50:O50"/>
    <mergeCell ref="C52:E52"/>
    <mergeCell ref="I52:J52"/>
    <mergeCell ref="C56:E56"/>
    <mergeCell ref="I56:J56"/>
    <mergeCell ref="C54:E54"/>
    <mergeCell ref="I54:J54"/>
    <mergeCell ref="I50:J50"/>
    <mergeCell ref="N46:O46"/>
    <mergeCell ref="C48:E48"/>
    <mergeCell ref="I48:J48"/>
    <mergeCell ref="N48:O48"/>
    <mergeCell ref="C46:E46"/>
    <mergeCell ref="I46:J46"/>
    <mergeCell ref="C50:E50"/>
    <mergeCell ref="C63:E63"/>
    <mergeCell ref="C66:E66"/>
    <mergeCell ref="I66:J66"/>
    <mergeCell ref="C60:E60"/>
    <mergeCell ref="I60:J60"/>
    <mergeCell ref="C62:E62"/>
    <mergeCell ref="I62:J62"/>
    <mergeCell ref="C64:E64"/>
    <mergeCell ref="I64:J64"/>
    <mergeCell ref="C74:E74"/>
    <mergeCell ref="I74:J74"/>
    <mergeCell ref="C68:E68"/>
    <mergeCell ref="I68:J68"/>
    <mergeCell ref="C70:E70"/>
    <mergeCell ref="I70:J70"/>
    <mergeCell ref="C72:E72"/>
    <mergeCell ref="I72:J72"/>
    <mergeCell ref="I81:J81"/>
    <mergeCell ref="I82:J82"/>
    <mergeCell ref="C76:E76"/>
    <mergeCell ref="I76:J76"/>
    <mergeCell ref="C78:E78"/>
    <mergeCell ref="I78:J78"/>
  </mergeCells>
  <dataValidations count="3">
    <dataValidation type="list" allowBlank="1" showInputMessage="1" showErrorMessage="1" sqref="G82">
      <formula1>"English, Deutsch, Français, Japanese"</formula1>
    </dataValidation>
    <dataValidation type="list" allowBlank="1" showInputMessage="1" showErrorMessage="1" sqref="I82">
      <formula1>CURRENCY</formula1>
    </dataValidation>
    <dataValidation type="list" allowBlank="1" showInputMessage="1" showErrorMessage="1" sqref="L82">
      <formula1>"mm, inch"</formula1>
    </dataValidation>
  </dataValidations>
  <hyperlinks>
    <hyperlink ref="C83" r:id="rId1" display="www.mt.com/pro"/>
  </hyperlinks>
  <printOptions/>
  <pageMargins left="0.787" right="0.787" top="0.984" bottom="0.984" header="0.512" footer="0.512"/>
  <pageSetup horizontalDpi="600" verticalDpi="600" orientation="portrait" paperSize="9" scale="51" r:id="rId3"/>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B181"/>
  <sheetViews>
    <sheetView zoomScalePageLayoutView="0" workbookViewId="0" topLeftCell="A165">
      <selection activeCell="A2" sqref="A2:B181"/>
    </sheetView>
  </sheetViews>
  <sheetFormatPr defaultColWidth="9.140625" defaultRowHeight="12.75"/>
  <cols>
    <col min="1" max="1" width="9.140625" style="1" customWidth="1"/>
    <col min="2" max="2" width="45.00390625" style="1" bestFit="1" customWidth="1"/>
    <col min="3" max="16384" width="9.140625" style="1" customWidth="1"/>
  </cols>
  <sheetData>
    <row r="1" spans="1:2" s="6" customFormat="1" ht="12.75">
      <c r="A1" s="6" t="s">
        <v>361</v>
      </c>
      <c r="B1" s="6" t="s">
        <v>362</v>
      </c>
    </row>
    <row r="2" spans="1:2" ht="12.75">
      <c r="A2" s="5" t="s">
        <v>3</v>
      </c>
      <c r="B2" s="5" t="s">
        <v>4</v>
      </c>
    </row>
    <row r="3" spans="1:2" ht="12.75">
      <c r="A3" s="5" t="s">
        <v>5</v>
      </c>
      <c r="B3" s="5" t="s">
        <v>6</v>
      </c>
    </row>
    <row r="4" spans="1:2" ht="12.75">
      <c r="A4" s="5" t="s">
        <v>7</v>
      </c>
      <c r="B4" s="5" t="s">
        <v>8</v>
      </c>
    </row>
    <row r="5" spans="1:2" ht="12.75">
      <c r="A5" s="5" t="s">
        <v>9</v>
      </c>
      <c r="B5" s="5" t="s">
        <v>10</v>
      </c>
    </row>
    <row r="6" spans="1:2" ht="12.75">
      <c r="A6" s="5" t="s">
        <v>11</v>
      </c>
      <c r="B6" s="5" t="s">
        <v>12</v>
      </c>
    </row>
    <row r="7" spans="1:2" ht="12.75">
      <c r="A7" s="5" t="s">
        <v>13</v>
      </c>
      <c r="B7" s="5" t="s">
        <v>14</v>
      </c>
    </row>
    <row r="8" spans="1:2" ht="12.75">
      <c r="A8" s="5" t="s">
        <v>15</v>
      </c>
      <c r="B8" s="5" t="s">
        <v>16</v>
      </c>
    </row>
    <row r="9" spans="1:2" ht="12.75">
      <c r="A9" s="5" t="s">
        <v>17</v>
      </c>
      <c r="B9" s="5" t="s">
        <v>18</v>
      </c>
    </row>
    <row r="10" spans="1:2" ht="12.75">
      <c r="A10" s="5" t="s">
        <v>19</v>
      </c>
      <c r="B10" s="5" t="s">
        <v>20</v>
      </c>
    </row>
    <row r="11" spans="1:2" ht="12.75">
      <c r="A11" s="5" t="s">
        <v>21</v>
      </c>
      <c r="B11" s="5" t="s">
        <v>22</v>
      </c>
    </row>
    <row r="12" spans="1:2" ht="12.75">
      <c r="A12" s="5" t="s">
        <v>23</v>
      </c>
      <c r="B12" s="5" t="s">
        <v>24</v>
      </c>
    </row>
    <row r="13" spans="1:2" ht="12.75">
      <c r="A13" s="5" t="s">
        <v>25</v>
      </c>
      <c r="B13" s="5" t="s">
        <v>26</v>
      </c>
    </row>
    <row r="14" spans="1:2" ht="12.75">
      <c r="A14" s="5" t="s">
        <v>27</v>
      </c>
      <c r="B14" s="5" t="s">
        <v>28</v>
      </c>
    </row>
    <row r="15" spans="1:2" ht="12.75">
      <c r="A15" s="5" t="s">
        <v>29</v>
      </c>
      <c r="B15" s="5" t="s">
        <v>30</v>
      </c>
    </row>
    <row r="16" spans="1:2" ht="12.75">
      <c r="A16" s="5" t="s">
        <v>31</v>
      </c>
      <c r="B16" s="5" t="s">
        <v>32</v>
      </c>
    </row>
    <row r="17" spans="1:2" ht="12.75">
      <c r="A17" s="5" t="s">
        <v>33</v>
      </c>
      <c r="B17" s="5" t="s">
        <v>34</v>
      </c>
    </row>
    <row r="18" spans="1:2" ht="12.75">
      <c r="A18" s="5" t="s">
        <v>35</v>
      </c>
      <c r="B18" s="5" t="s">
        <v>36</v>
      </c>
    </row>
    <row r="19" spans="1:2" ht="12.75">
      <c r="A19" s="5" t="s">
        <v>37</v>
      </c>
      <c r="B19" s="5" t="s">
        <v>38</v>
      </c>
    </row>
    <row r="20" spans="1:2" ht="12.75">
      <c r="A20" s="5" t="s">
        <v>39</v>
      </c>
      <c r="B20" s="5" t="s">
        <v>40</v>
      </c>
    </row>
    <row r="21" spans="1:2" ht="12.75">
      <c r="A21" s="5" t="s">
        <v>41</v>
      </c>
      <c r="B21" s="5" t="s">
        <v>42</v>
      </c>
    </row>
    <row r="22" spans="1:2" ht="12.75">
      <c r="A22" s="5" t="s">
        <v>43</v>
      </c>
      <c r="B22" s="5" t="s">
        <v>44</v>
      </c>
    </row>
    <row r="23" spans="1:2" ht="12.75">
      <c r="A23" s="5" t="s">
        <v>45</v>
      </c>
      <c r="B23" s="5" t="s">
        <v>46</v>
      </c>
    </row>
    <row r="24" spans="1:2" ht="12.75">
      <c r="A24" s="5" t="s">
        <v>47</v>
      </c>
      <c r="B24" s="5" t="s">
        <v>48</v>
      </c>
    </row>
    <row r="25" spans="1:2" ht="12.75">
      <c r="A25" s="5" t="s">
        <v>49</v>
      </c>
      <c r="B25" s="5" t="s">
        <v>50</v>
      </c>
    </row>
    <row r="26" spans="1:2" ht="12.75">
      <c r="A26" s="5" t="s">
        <v>51</v>
      </c>
      <c r="B26" s="5" t="s">
        <v>52</v>
      </c>
    </row>
    <row r="27" spans="1:2" ht="12.75">
      <c r="A27" s="5" t="s">
        <v>53</v>
      </c>
      <c r="B27" s="5" t="s">
        <v>54</v>
      </c>
    </row>
    <row r="28" spans="1:2" ht="12.75">
      <c r="A28" s="5" t="s">
        <v>55</v>
      </c>
      <c r="B28" s="5" t="s">
        <v>56</v>
      </c>
    </row>
    <row r="29" spans="1:2" ht="12.75">
      <c r="A29" s="5" t="s">
        <v>57</v>
      </c>
      <c r="B29" s="5" t="s">
        <v>58</v>
      </c>
    </row>
    <row r="30" spans="1:2" ht="12.75">
      <c r="A30" s="5" t="s">
        <v>59</v>
      </c>
      <c r="B30" s="5" t="s">
        <v>60</v>
      </c>
    </row>
    <row r="31" spans="1:2" ht="12.75">
      <c r="A31" s="5" t="s">
        <v>61</v>
      </c>
      <c r="B31" s="5" t="s">
        <v>62</v>
      </c>
    </row>
    <row r="32" spans="1:2" ht="12.75">
      <c r="A32" s="5" t="s">
        <v>63</v>
      </c>
      <c r="B32" s="5" t="s">
        <v>64</v>
      </c>
    </row>
    <row r="33" spans="1:2" ht="12.75">
      <c r="A33" s="5" t="s">
        <v>65</v>
      </c>
      <c r="B33" s="5" t="s">
        <v>66</v>
      </c>
    </row>
    <row r="34" spans="1:2" ht="12.75">
      <c r="A34" s="5" t="s">
        <v>67</v>
      </c>
      <c r="B34" s="5" t="s">
        <v>68</v>
      </c>
    </row>
    <row r="35" spans="1:2" ht="12.75">
      <c r="A35" s="5" t="s">
        <v>69</v>
      </c>
      <c r="B35" s="5" t="s">
        <v>70</v>
      </c>
    </row>
    <row r="36" spans="1:2" ht="12.75">
      <c r="A36" s="5" t="s">
        <v>71</v>
      </c>
      <c r="B36" s="5" t="s">
        <v>72</v>
      </c>
    </row>
    <row r="37" spans="1:2" ht="12.75">
      <c r="A37" s="5" t="s">
        <v>73</v>
      </c>
      <c r="B37" s="5" t="s">
        <v>74</v>
      </c>
    </row>
    <row r="38" spans="1:2" ht="12.75">
      <c r="A38" s="5" t="s">
        <v>75</v>
      </c>
      <c r="B38" s="5" t="s">
        <v>76</v>
      </c>
    </row>
    <row r="39" spans="1:2" ht="12.75">
      <c r="A39" s="5" t="s">
        <v>77</v>
      </c>
      <c r="B39" s="5" t="s">
        <v>78</v>
      </c>
    </row>
    <row r="40" spans="1:2" ht="12.75">
      <c r="A40" s="5" t="s">
        <v>79</v>
      </c>
      <c r="B40" s="5" t="s">
        <v>80</v>
      </c>
    </row>
    <row r="41" spans="1:2" ht="12.75">
      <c r="A41" s="5" t="s">
        <v>81</v>
      </c>
      <c r="B41" s="5" t="s">
        <v>82</v>
      </c>
    </row>
    <row r="42" spans="1:2" ht="12.75">
      <c r="A42" s="5" t="s">
        <v>83</v>
      </c>
      <c r="B42" s="5" t="s">
        <v>84</v>
      </c>
    </row>
    <row r="43" spans="1:2" ht="12.75">
      <c r="A43" s="5" t="s">
        <v>85</v>
      </c>
      <c r="B43" s="5" t="s">
        <v>86</v>
      </c>
    </row>
    <row r="44" spans="1:2" ht="12.75">
      <c r="A44" s="5" t="s">
        <v>87</v>
      </c>
      <c r="B44" s="5" t="s">
        <v>88</v>
      </c>
    </row>
    <row r="45" spans="1:2" ht="12.75">
      <c r="A45" s="5" t="s">
        <v>89</v>
      </c>
      <c r="B45" s="5" t="s">
        <v>90</v>
      </c>
    </row>
    <row r="46" spans="1:2" ht="12.75">
      <c r="A46" s="5" t="s">
        <v>91</v>
      </c>
      <c r="B46" s="5" t="s">
        <v>92</v>
      </c>
    </row>
    <row r="47" spans="1:2" ht="12.75">
      <c r="A47" s="5" t="s">
        <v>93</v>
      </c>
      <c r="B47" s="5" t="s">
        <v>94</v>
      </c>
    </row>
    <row r="48" spans="1:2" ht="12.75">
      <c r="A48" s="5" t="s">
        <v>95</v>
      </c>
      <c r="B48" s="5" t="s">
        <v>96</v>
      </c>
    </row>
    <row r="49" spans="1:2" ht="12.75">
      <c r="A49" s="5" t="s">
        <v>97</v>
      </c>
      <c r="B49" s="5" t="s">
        <v>98</v>
      </c>
    </row>
    <row r="50" spans="1:2" ht="12.75">
      <c r="A50" s="5" t="s">
        <v>99</v>
      </c>
      <c r="B50" s="5" t="s">
        <v>100</v>
      </c>
    </row>
    <row r="51" spans="1:2" ht="12.75">
      <c r="A51" s="5" t="s">
        <v>101</v>
      </c>
      <c r="B51" s="5" t="s">
        <v>102</v>
      </c>
    </row>
    <row r="52" spans="1:2" ht="12.75">
      <c r="A52" s="5" t="s">
        <v>2</v>
      </c>
      <c r="B52" s="5" t="s">
        <v>358</v>
      </c>
    </row>
    <row r="53" spans="1:2" ht="12.75">
      <c r="A53" s="5" t="s">
        <v>103</v>
      </c>
      <c r="B53" s="5" t="s">
        <v>104</v>
      </c>
    </row>
    <row r="54" spans="1:2" ht="12.75">
      <c r="A54" s="5" t="s">
        <v>105</v>
      </c>
      <c r="B54" s="5" t="s">
        <v>106</v>
      </c>
    </row>
    <row r="55" spans="1:2" ht="12.75">
      <c r="A55" s="5" t="s">
        <v>107</v>
      </c>
      <c r="B55" s="5" t="s">
        <v>360</v>
      </c>
    </row>
    <row r="56" spans="1:2" ht="12.75">
      <c r="A56" s="5" t="s">
        <v>108</v>
      </c>
      <c r="B56" s="5" t="s">
        <v>109</v>
      </c>
    </row>
    <row r="57" spans="1:2" ht="12.75">
      <c r="A57" s="5" t="s">
        <v>110</v>
      </c>
      <c r="B57" s="5" t="s">
        <v>111</v>
      </c>
    </row>
    <row r="58" spans="1:2" ht="12.75">
      <c r="A58" s="5" t="s">
        <v>112</v>
      </c>
      <c r="B58" s="5" t="s">
        <v>113</v>
      </c>
    </row>
    <row r="59" spans="1:2" ht="12.75">
      <c r="A59" s="5" t="s">
        <v>114</v>
      </c>
      <c r="B59" s="5" t="s">
        <v>115</v>
      </c>
    </row>
    <row r="60" spans="1:2" ht="12.75">
      <c r="A60" s="5" t="s">
        <v>116</v>
      </c>
      <c r="B60" s="5" t="s">
        <v>117</v>
      </c>
    </row>
    <row r="61" spans="1:2" ht="12.75">
      <c r="A61" s="5" t="s">
        <v>118</v>
      </c>
      <c r="B61" s="5" t="s">
        <v>119</v>
      </c>
    </row>
    <row r="62" spans="1:2" ht="12.75">
      <c r="A62" s="5" t="s">
        <v>120</v>
      </c>
      <c r="B62" s="5" t="s">
        <v>121</v>
      </c>
    </row>
    <row r="63" spans="1:2" ht="12.75">
      <c r="A63" s="5" t="s">
        <v>122</v>
      </c>
      <c r="B63" s="5" t="s">
        <v>123</v>
      </c>
    </row>
    <row r="64" spans="1:2" ht="12.75">
      <c r="A64" s="5" t="s">
        <v>124</v>
      </c>
      <c r="B64" s="5" t="s">
        <v>125</v>
      </c>
    </row>
    <row r="65" spans="1:2" ht="12.75">
      <c r="A65" s="5" t="s">
        <v>126</v>
      </c>
      <c r="B65" s="5" t="s">
        <v>127</v>
      </c>
    </row>
    <row r="66" spans="1:2" ht="12.75">
      <c r="A66" s="5" t="s">
        <v>128</v>
      </c>
      <c r="B66" s="5" t="s">
        <v>129</v>
      </c>
    </row>
    <row r="67" spans="1:2" ht="12.75">
      <c r="A67" s="5" t="s">
        <v>130</v>
      </c>
      <c r="B67" s="5" t="s">
        <v>131</v>
      </c>
    </row>
    <row r="68" spans="1:2" ht="12.75">
      <c r="A68" s="5" t="s">
        <v>132</v>
      </c>
      <c r="B68" s="5" t="s">
        <v>133</v>
      </c>
    </row>
    <row r="69" spans="1:2" ht="12.75">
      <c r="A69" s="5" t="s">
        <v>134</v>
      </c>
      <c r="B69" s="5" t="s">
        <v>135</v>
      </c>
    </row>
    <row r="70" spans="1:2" ht="12.75">
      <c r="A70" s="5" t="s">
        <v>136</v>
      </c>
      <c r="B70" s="5" t="s">
        <v>137</v>
      </c>
    </row>
    <row r="71" spans="1:2" ht="12.75">
      <c r="A71" s="5" t="s">
        <v>138</v>
      </c>
      <c r="B71" s="5" t="s">
        <v>139</v>
      </c>
    </row>
    <row r="72" spans="1:2" ht="12.75">
      <c r="A72" s="5" t="s">
        <v>140</v>
      </c>
      <c r="B72" s="5" t="s">
        <v>141</v>
      </c>
    </row>
    <row r="73" spans="1:2" ht="12.75">
      <c r="A73" s="5" t="s">
        <v>142</v>
      </c>
      <c r="B73" s="5" t="s">
        <v>143</v>
      </c>
    </row>
    <row r="74" spans="1:2" ht="12.75">
      <c r="A74" s="5" t="s">
        <v>144</v>
      </c>
      <c r="B74" s="5" t="s">
        <v>145</v>
      </c>
    </row>
    <row r="75" spans="1:2" ht="12.75">
      <c r="A75" s="5" t="s">
        <v>146</v>
      </c>
      <c r="B75" s="5" t="s">
        <v>147</v>
      </c>
    </row>
    <row r="76" spans="1:2" ht="12.75">
      <c r="A76" s="5" t="s">
        <v>148</v>
      </c>
      <c r="B76" s="5" t="s">
        <v>149</v>
      </c>
    </row>
    <row r="77" spans="1:2" ht="12.75">
      <c r="A77" s="5" t="s">
        <v>150</v>
      </c>
      <c r="B77" s="5" t="s">
        <v>151</v>
      </c>
    </row>
    <row r="78" spans="1:2" ht="12.75">
      <c r="A78" s="5" t="s">
        <v>152</v>
      </c>
      <c r="B78" s="5" t="s">
        <v>153</v>
      </c>
    </row>
    <row r="79" spans="1:2" ht="12.75">
      <c r="A79" s="5" t="s">
        <v>154</v>
      </c>
      <c r="B79" s="5" t="s">
        <v>155</v>
      </c>
    </row>
    <row r="80" spans="1:2" ht="12.75">
      <c r="A80" s="5" t="s">
        <v>156</v>
      </c>
      <c r="B80" s="5" t="s">
        <v>157</v>
      </c>
    </row>
    <row r="81" spans="1:2" ht="12.75">
      <c r="A81" s="5" t="s">
        <v>158</v>
      </c>
      <c r="B81" s="5" t="s">
        <v>159</v>
      </c>
    </row>
    <row r="82" spans="1:2" ht="12.75">
      <c r="A82" s="5" t="s">
        <v>160</v>
      </c>
      <c r="B82" s="5" t="s">
        <v>161</v>
      </c>
    </row>
    <row r="83" spans="1:2" ht="12.75">
      <c r="A83" s="5" t="s">
        <v>162</v>
      </c>
      <c r="B83" s="5" t="s">
        <v>163</v>
      </c>
    </row>
    <row r="84" spans="1:2" ht="12.75">
      <c r="A84" s="5" t="s">
        <v>164</v>
      </c>
      <c r="B84" s="5" t="s">
        <v>165</v>
      </c>
    </row>
    <row r="85" spans="1:2" ht="12.75">
      <c r="A85" s="5" t="s">
        <v>166</v>
      </c>
      <c r="B85" s="5" t="s">
        <v>167</v>
      </c>
    </row>
    <row r="86" spans="1:2" ht="12.75">
      <c r="A86" s="5" t="s">
        <v>168</v>
      </c>
      <c r="B86" s="5" t="s">
        <v>169</v>
      </c>
    </row>
    <row r="87" spans="1:2" ht="12.75">
      <c r="A87" s="5" t="s">
        <v>170</v>
      </c>
      <c r="B87" s="5" t="s">
        <v>171</v>
      </c>
    </row>
    <row r="88" spans="1:2" ht="12.75">
      <c r="A88" s="5" t="s">
        <v>172</v>
      </c>
      <c r="B88" s="5" t="s">
        <v>173</v>
      </c>
    </row>
    <row r="89" spans="1:2" ht="12.75">
      <c r="A89" s="5" t="s">
        <v>174</v>
      </c>
      <c r="B89" s="5" t="s">
        <v>175</v>
      </c>
    </row>
    <row r="90" spans="1:2" ht="12.75">
      <c r="A90" s="5" t="s">
        <v>176</v>
      </c>
      <c r="B90" s="5" t="s">
        <v>177</v>
      </c>
    </row>
    <row r="91" spans="1:2" ht="12.75">
      <c r="A91" s="5" t="s">
        <v>178</v>
      </c>
      <c r="B91" s="5" t="s">
        <v>179</v>
      </c>
    </row>
    <row r="92" spans="1:2" ht="12.75">
      <c r="A92" s="5" t="s">
        <v>180</v>
      </c>
      <c r="B92" s="5" t="s">
        <v>181</v>
      </c>
    </row>
    <row r="93" spans="1:2" ht="12.75">
      <c r="A93" s="5" t="s">
        <v>182</v>
      </c>
      <c r="B93" s="5" t="s">
        <v>183</v>
      </c>
    </row>
    <row r="94" spans="1:2" ht="12.75">
      <c r="A94" s="5" t="s">
        <v>184</v>
      </c>
      <c r="B94" s="5" t="s">
        <v>185</v>
      </c>
    </row>
    <row r="95" spans="1:2" ht="12.75">
      <c r="A95" s="5" t="s">
        <v>186</v>
      </c>
      <c r="B95" s="5" t="s">
        <v>187</v>
      </c>
    </row>
    <row r="96" spans="1:2" ht="12.75">
      <c r="A96" s="5" t="s">
        <v>188</v>
      </c>
      <c r="B96" s="5" t="s">
        <v>189</v>
      </c>
    </row>
    <row r="97" spans="1:2" ht="12.75">
      <c r="A97" s="5" t="s">
        <v>190</v>
      </c>
      <c r="B97" s="5" t="s">
        <v>191</v>
      </c>
    </row>
    <row r="98" spans="1:2" ht="12.75">
      <c r="A98" s="5" t="s">
        <v>192</v>
      </c>
      <c r="B98" s="5" t="s">
        <v>193</v>
      </c>
    </row>
    <row r="99" spans="1:2" ht="12.75">
      <c r="A99" s="5" t="s">
        <v>194</v>
      </c>
      <c r="B99" s="5" t="s">
        <v>195</v>
      </c>
    </row>
    <row r="100" spans="1:2" ht="12.75">
      <c r="A100" s="5" t="s">
        <v>196</v>
      </c>
      <c r="B100" s="5" t="s">
        <v>197</v>
      </c>
    </row>
    <row r="101" spans="1:2" ht="12.75">
      <c r="A101" s="5" t="s">
        <v>198</v>
      </c>
      <c r="B101" s="5" t="s">
        <v>199</v>
      </c>
    </row>
    <row r="102" spans="1:2" ht="12.75">
      <c r="A102" s="5" t="s">
        <v>200</v>
      </c>
      <c r="B102" s="5" t="s">
        <v>201</v>
      </c>
    </row>
    <row r="103" spans="1:2" ht="12.75">
      <c r="A103" s="5" t="s">
        <v>202</v>
      </c>
      <c r="B103" s="5" t="s">
        <v>203</v>
      </c>
    </row>
    <row r="104" spans="1:2" ht="12.75">
      <c r="A104" s="5" t="s">
        <v>204</v>
      </c>
      <c r="B104" s="5" t="s">
        <v>205</v>
      </c>
    </row>
    <row r="105" spans="1:2" ht="12.75">
      <c r="A105" s="5" t="s">
        <v>206</v>
      </c>
      <c r="B105" s="5" t="s">
        <v>207</v>
      </c>
    </row>
    <row r="106" spans="1:2" ht="12.75">
      <c r="A106" s="5" t="s">
        <v>208</v>
      </c>
      <c r="B106" s="5" t="s">
        <v>209</v>
      </c>
    </row>
    <row r="107" spans="1:2" ht="12.75">
      <c r="A107" s="5" t="s">
        <v>210</v>
      </c>
      <c r="B107" s="5" t="s">
        <v>211</v>
      </c>
    </row>
    <row r="108" spans="1:2" ht="12.75">
      <c r="A108" s="5" t="s">
        <v>212</v>
      </c>
      <c r="B108" s="5" t="s">
        <v>213</v>
      </c>
    </row>
    <row r="109" spans="1:2" ht="12.75">
      <c r="A109" s="5" t="s">
        <v>214</v>
      </c>
      <c r="B109" s="5" t="s">
        <v>215</v>
      </c>
    </row>
    <row r="110" spans="1:2" ht="12.75">
      <c r="A110" s="5" t="s">
        <v>216</v>
      </c>
      <c r="B110" s="5" t="s">
        <v>217</v>
      </c>
    </row>
    <row r="111" spans="1:2" ht="12.75">
      <c r="A111" s="5" t="s">
        <v>218</v>
      </c>
      <c r="B111" s="5" t="s">
        <v>219</v>
      </c>
    </row>
    <row r="112" spans="1:2" ht="12.75">
      <c r="A112" s="5" t="s">
        <v>220</v>
      </c>
      <c r="B112" s="5" t="s">
        <v>221</v>
      </c>
    </row>
    <row r="113" spans="1:2" ht="12.75">
      <c r="A113" s="5" t="s">
        <v>222</v>
      </c>
      <c r="B113" s="5" t="s">
        <v>223</v>
      </c>
    </row>
    <row r="114" spans="1:2" ht="12.75">
      <c r="A114" s="5" t="s">
        <v>224</v>
      </c>
      <c r="B114" s="5" t="s">
        <v>225</v>
      </c>
    </row>
    <row r="115" spans="1:2" ht="12.75">
      <c r="A115" s="5" t="s">
        <v>226</v>
      </c>
      <c r="B115" s="5" t="s">
        <v>227</v>
      </c>
    </row>
    <row r="116" spans="1:2" ht="12.75">
      <c r="A116" s="5" t="s">
        <v>228</v>
      </c>
      <c r="B116" s="5" t="s">
        <v>229</v>
      </c>
    </row>
    <row r="117" spans="1:2" ht="12.75">
      <c r="A117" s="5" t="s">
        <v>230</v>
      </c>
      <c r="B117" s="5" t="s">
        <v>231</v>
      </c>
    </row>
    <row r="118" spans="1:2" ht="12.75">
      <c r="A118" s="5" t="s">
        <v>232</v>
      </c>
      <c r="B118" s="5" t="s">
        <v>233</v>
      </c>
    </row>
    <row r="119" spans="1:2" ht="12.75">
      <c r="A119" s="5" t="s">
        <v>234</v>
      </c>
      <c r="B119" s="5" t="s">
        <v>235</v>
      </c>
    </row>
    <row r="120" spans="1:2" ht="12.75">
      <c r="A120" s="5" t="s">
        <v>236</v>
      </c>
      <c r="B120" s="5" t="s">
        <v>237</v>
      </c>
    </row>
    <row r="121" spans="1:2" ht="12.75">
      <c r="A121" s="5" t="s">
        <v>238</v>
      </c>
      <c r="B121" s="5" t="s">
        <v>239</v>
      </c>
    </row>
    <row r="122" spans="1:2" ht="12.75">
      <c r="A122" s="5" t="s">
        <v>240</v>
      </c>
      <c r="B122" s="5" t="s">
        <v>241</v>
      </c>
    </row>
    <row r="123" spans="1:2" ht="12.75">
      <c r="A123" s="5" t="s">
        <v>242</v>
      </c>
      <c r="B123" s="5" t="s">
        <v>243</v>
      </c>
    </row>
    <row r="124" spans="1:2" ht="12.75">
      <c r="A124" s="5" t="s">
        <v>244</v>
      </c>
      <c r="B124" s="5" t="s">
        <v>245</v>
      </c>
    </row>
    <row r="125" spans="1:2" ht="12.75">
      <c r="A125" s="5" t="s">
        <v>246</v>
      </c>
      <c r="B125" s="5" t="s">
        <v>247</v>
      </c>
    </row>
    <row r="126" spans="1:2" ht="12.75">
      <c r="A126" s="5" t="s">
        <v>248</v>
      </c>
      <c r="B126" s="5" t="s">
        <v>249</v>
      </c>
    </row>
    <row r="127" spans="1:2" ht="12.75">
      <c r="A127" s="5" t="s">
        <v>250</v>
      </c>
      <c r="B127" s="5" t="s">
        <v>251</v>
      </c>
    </row>
    <row r="128" spans="1:2" ht="12.75">
      <c r="A128" s="5" t="s">
        <v>252</v>
      </c>
      <c r="B128" s="5" t="s">
        <v>253</v>
      </c>
    </row>
    <row r="129" spans="1:2" ht="12.75">
      <c r="A129" s="5" t="s">
        <v>254</v>
      </c>
      <c r="B129" s="5" t="s">
        <v>255</v>
      </c>
    </row>
    <row r="130" spans="1:2" ht="12.75">
      <c r="A130" s="5" t="s">
        <v>359</v>
      </c>
      <c r="B130" s="5" t="s">
        <v>256</v>
      </c>
    </row>
    <row r="131" spans="1:2" ht="12.75">
      <c r="A131" s="5" t="s">
        <v>257</v>
      </c>
      <c r="B131" s="5" t="s">
        <v>258</v>
      </c>
    </row>
    <row r="132" spans="1:2" ht="12.75">
      <c r="A132" s="5" t="s">
        <v>259</v>
      </c>
      <c r="B132" s="5" t="s">
        <v>260</v>
      </c>
    </row>
    <row r="133" spans="1:2" ht="12.75">
      <c r="A133" s="5" t="s">
        <v>261</v>
      </c>
      <c r="B133" s="5" t="s">
        <v>262</v>
      </c>
    </row>
    <row r="134" spans="1:2" ht="12.75">
      <c r="A134" s="5" t="s">
        <v>263</v>
      </c>
      <c r="B134" s="5" t="s">
        <v>264</v>
      </c>
    </row>
    <row r="135" spans="1:2" ht="12.75">
      <c r="A135" s="5" t="s">
        <v>265</v>
      </c>
      <c r="B135" s="5" t="s">
        <v>266</v>
      </c>
    </row>
    <row r="136" spans="1:2" ht="12.75">
      <c r="A136" s="5" t="s">
        <v>267</v>
      </c>
      <c r="B136" s="5" t="s">
        <v>268</v>
      </c>
    </row>
    <row r="137" spans="1:2" ht="12.75">
      <c r="A137" s="5" t="s">
        <v>269</v>
      </c>
      <c r="B137" s="5" t="s">
        <v>270</v>
      </c>
    </row>
    <row r="138" spans="1:2" ht="12.75">
      <c r="A138" s="5" t="s">
        <v>271</v>
      </c>
      <c r="B138" s="5" t="s">
        <v>272</v>
      </c>
    </row>
    <row r="139" spans="1:2" ht="12.75">
      <c r="A139" s="5" t="s">
        <v>273</v>
      </c>
      <c r="B139" s="5" t="s">
        <v>274</v>
      </c>
    </row>
    <row r="140" spans="1:2" ht="12.75">
      <c r="A140" s="5" t="s">
        <v>275</v>
      </c>
      <c r="B140" s="5" t="s">
        <v>276</v>
      </c>
    </row>
    <row r="141" spans="1:2" ht="12.75">
      <c r="A141" s="5" t="s">
        <v>277</v>
      </c>
      <c r="B141" s="5" t="s">
        <v>278</v>
      </c>
    </row>
    <row r="142" spans="1:2" ht="12.75">
      <c r="A142" s="5" t="s">
        <v>279</v>
      </c>
      <c r="B142" s="5" t="s">
        <v>280</v>
      </c>
    </row>
    <row r="143" spans="1:2" ht="12.75">
      <c r="A143" s="5" t="s">
        <v>281</v>
      </c>
      <c r="B143" s="5" t="s">
        <v>282</v>
      </c>
    </row>
    <row r="144" spans="1:2" ht="12.75">
      <c r="A144" s="5" t="s">
        <v>283</v>
      </c>
      <c r="B144" s="5" t="s">
        <v>284</v>
      </c>
    </row>
    <row r="145" spans="1:2" ht="12.75">
      <c r="A145" s="5" t="s">
        <v>285</v>
      </c>
      <c r="B145" s="5" t="s">
        <v>286</v>
      </c>
    </row>
    <row r="146" spans="1:2" ht="12.75">
      <c r="A146" s="5" t="s">
        <v>287</v>
      </c>
      <c r="B146" s="5" t="s">
        <v>288</v>
      </c>
    </row>
    <row r="147" spans="1:2" ht="12.75">
      <c r="A147" s="5" t="s">
        <v>289</v>
      </c>
      <c r="B147" s="5" t="s">
        <v>290</v>
      </c>
    </row>
    <row r="148" spans="1:2" ht="12.75">
      <c r="A148" s="5" t="s">
        <v>291</v>
      </c>
      <c r="B148" s="5" t="s">
        <v>292</v>
      </c>
    </row>
    <row r="149" spans="1:2" ht="12.75">
      <c r="A149" s="5" t="s">
        <v>293</v>
      </c>
      <c r="B149" s="5" t="s">
        <v>294</v>
      </c>
    </row>
    <row r="150" spans="1:2" ht="12.75">
      <c r="A150" s="5" t="s">
        <v>295</v>
      </c>
      <c r="B150" s="5" t="s">
        <v>296</v>
      </c>
    </row>
    <row r="151" spans="1:2" ht="12.75">
      <c r="A151" s="5" t="s">
        <v>297</v>
      </c>
      <c r="B151" s="5" t="s">
        <v>298</v>
      </c>
    </row>
    <row r="152" spans="1:2" ht="12.75">
      <c r="A152" s="5" t="s">
        <v>299</v>
      </c>
      <c r="B152" s="5" t="s">
        <v>300</v>
      </c>
    </row>
    <row r="153" spans="1:2" ht="12.75">
      <c r="A153" s="5" t="s">
        <v>301</v>
      </c>
      <c r="B153" s="5" t="s">
        <v>302</v>
      </c>
    </row>
    <row r="154" spans="1:2" ht="12.75">
      <c r="A154" s="5" t="s">
        <v>303</v>
      </c>
      <c r="B154" s="5" t="s">
        <v>304</v>
      </c>
    </row>
    <row r="155" spans="1:2" ht="12.75">
      <c r="A155" s="5" t="s">
        <v>305</v>
      </c>
      <c r="B155" s="5" t="s">
        <v>306</v>
      </c>
    </row>
    <row r="156" spans="1:2" ht="12.75">
      <c r="A156" s="5" t="s">
        <v>307</v>
      </c>
      <c r="B156" s="5" t="s">
        <v>308</v>
      </c>
    </row>
    <row r="157" spans="1:2" ht="12.75">
      <c r="A157" s="5" t="s">
        <v>309</v>
      </c>
      <c r="B157" s="5" t="s">
        <v>310</v>
      </c>
    </row>
    <row r="158" spans="1:2" ht="12.75">
      <c r="A158" s="5" t="s">
        <v>311</v>
      </c>
      <c r="B158" s="5" t="s">
        <v>312</v>
      </c>
    </row>
    <row r="159" spans="1:2" ht="12.75">
      <c r="A159" s="5" t="s">
        <v>1</v>
      </c>
      <c r="B159" s="5" t="s">
        <v>313</v>
      </c>
    </row>
    <row r="160" spans="1:2" ht="12.75">
      <c r="A160" s="5" t="s">
        <v>314</v>
      </c>
      <c r="B160" s="5" t="s">
        <v>315</v>
      </c>
    </row>
    <row r="161" spans="1:2" ht="12.75">
      <c r="A161" s="5" t="s">
        <v>316</v>
      </c>
      <c r="B161" s="5" t="s">
        <v>317</v>
      </c>
    </row>
    <row r="162" spans="1:2" ht="12.75">
      <c r="A162" s="5" t="s">
        <v>318</v>
      </c>
      <c r="B162" s="5" t="s">
        <v>319</v>
      </c>
    </row>
    <row r="163" spans="1:2" ht="12.75">
      <c r="A163" s="5" t="s">
        <v>320</v>
      </c>
      <c r="B163" s="5" t="s">
        <v>321</v>
      </c>
    </row>
    <row r="164" spans="1:2" ht="12.75">
      <c r="A164" s="5" t="s">
        <v>322</v>
      </c>
      <c r="B164" s="5" t="s">
        <v>323</v>
      </c>
    </row>
    <row r="165" spans="1:2" ht="12.75">
      <c r="A165" s="5" t="s">
        <v>324</v>
      </c>
      <c r="B165" s="5" t="s">
        <v>325</v>
      </c>
    </row>
    <row r="166" spans="1:2" ht="12.75">
      <c r="A166" s="5" t="s">
        <v>326</v>
      </c>
      <c r="B166" s="5" t="s">
        <v>327</v>
      </c>
    </row>
    <row r="167" spans="1:2" ht="12.75">
      <c r="A167" s="5" t="s">
        <v>328</v>
      </c>
      <c r="B167" s="5" t="s">
        <v>329</v>
      </c>
    </row>
    <row r="168" spans="1:2" ht="12.75">
      <c r="A168" s="5" t="s">
        <v>330</v>
      </c>
      <c r="B168" s="5" t="s">
        <v>331</v>
      </c>
    </row>
    <row r="169" spans="1:2" ht="12.75">
      <c r="A169" s="5" t="s">
        <v>332</v>
      </c>
      <c r="B169" s="5" t="s">
        <v>333</v>
      </c>
    </row>
    <row r="170" spans="1:2" ht="12.75">
      <c r="A170" s="5" t="s">
        <v>334</v>
      </c>
      <c r="B170" s="5" t="s">
        <v>335</v>
      </c>
    </row>
    <row r="171" spans="1:2" ht="12.75">
      <c r="A171" s="5" t="s">
        <v>336</v>
      </c>
      <c r="B171" s="5" t="s">
        <v>337</v>
      </c>
    </row>
    <row r="172" spans="1:2" ht="12.75">
      <c r="A172" s="5" t="s">
        <v>338</v>
      </c>
      <c r="B172" s="5" t="s">
        <v>339</v>
      </c>
    </row>
    <row r="173" spans="1:2" ht="12.75">
      <c r="A173" s="5" t="s">
        <v>340</v>
      </c>
      <c r="B173" s="5" t="s">
        <v>341</v>
      </c>
    </row>
    <row r="174" spans="1:2" ht="12.75">
      <c r="A174" s="5" t="s">
        <v>342</v>
      </c>
      <c r="B174" s="5" t="s">
        <v>343</v>
      </c>
    </row>
    <row r="175" spans="1:2" ht="12.75">
      <c r="A175" s="5" t="s">
        <v>344</v>
      </c>
      <c r="B175" s="5" t="s">
        <v>345</v>
      </c>
    </row>
    <row r="176" spans="1:2" ht="12.75">
      <c r="A176" s="5" t="s">
        <v>346</v>
      </c>
      <c r="B176" s="5" t="s">
        <v>347</v>
      </c>
    </row>
    <row r="177" spans="1:2" ht="12.75">
      <c r="A177" s="5" t="s">
        <v>348</v>
      </c>
      <c r="B177" s="5" t="s">
        <v>349</v>
      </c>
    </row>
    <row r="178" spans="1:2" ht="12.75">
      <c r="A178" s="5" t="s">
        <v>350</v>
      </c>
      <c r="B178" s="5" t="s">
        <v>351</v>
      </c>
    </row>
    <row r="179" spans="1:2" ht="12.75">
      <c r="A179" s="5" t="s">
        <v>352</v>
      </c>
      <c r="B179" s="5" t="s">
        <v>353</v>
      </c>
    </row>
    <row r="180" spans="1:2" ht="12.75">
      <c r="A180" s="5" t="s">
        <v>354</v>
      </c>
      <c r="B180" s="5" t="s">
        <v>355</v>
      </c>
    </row>
    <row r="181" spans="1:2" ht="12.75">
      <c r="A181" s="5" t="s">
        <v>356</v>
      </c>
      <c r="B181" s="5" t="s">
        <v>357</v>
      </c>
    </row>
  </sheetData>
  <sheetProtection selectLockedCells="1"/>
  <printOptions horizontalCentered="1"/>
  <pageMargins left="0.3937007874015748" right="0.3937007874015748" top="0.7874015748031497" bottom="0.7874015748031497" header="0.3937007874015748" footer="0.3937007874015748"/>
  <pageSetup fitToHeight="1" fitToWidth="1" horizontalDpi="600" verticalDpi="600" orientation="portrait" paperSize="9" scale="3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ROI Calculator</dc:title>
  <dc:subject>ROI Calculator</dc:subject>
  <dc:creator>Hiermer+Zehnder</dc:creator>
  <cp:keywords>ROI Calculator, ROI, Payback, Calculator, RAMS, InPro 8300, InPro8300</cp:keywords>
  <dc:description/>
  <cp:lastModifiedBy>mueller-2</cp:lastModifiedBy>
  <cp:lastPrinted>2010-03-19T08:26:53Z</cp:lastPrinted>
  <dcterms:created xsi:type="dcterms:W3CDTF">2008-04-21T22:47:09Z</dcterms:created>
  <dcterms:modified xsi:type="dcterms:W3CDTF">2010-05-03T14:01:27Z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